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53AD9A1C-151A-465A-A848-AEC0483C39D8}" xr6:coauthVersionLast="47" xr6:coauthVersionMax="47" xr10:uidLastSave="{00000000-0000-0000-0000-000000000000}"/>
  <bookViews>
    <workbookView xWindow="-120" yWindow="-120" windowWidth="29040" windowHeight="15840" xr2:uid="{BFA12F30-0083-482E-AAC0-26F9F356E26C}"/>
  </bookViews>
  <sheets>
    <sheet name="Szakági elszámolás" sheetId="1" r:id="rId1"/>
    <sheet name="Kategóriák Pénze" sheetId="2" r:id="rId2"/>
    <sheet name="Pénzdíj felosztá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" i="3" l="1"/>
  <c r="Q33" i="3"/>
  <c r="H33" i="3"/>
  <c r="Z32" i="3"/>
  <c r="Y32" i="3"/>
  <c r="Q32" i="3"/>
  <c r="P32" i="3"/>
  <c r="H32" i="3"/>
  <c r="G32" i="3"/>
  <c r="Z31" i="3"/>
  <c r="Y31" i="3"/>
  <c r="X31" i="3"/>
  <c r="Q31" i="3"/>
  <c r="P31" i="3"/>
  <c r="O31" i="3"/>
  <c r="H31" i="3"/>
  <c r="G31" i="3"/>
  <c r="F31" i="3"/>
  <c r="Z30" i="3"/>
  <c r="Y30" i="3"/>
  <c r="X30" i="3"/>
  <c r="Q30" i="3"/>
  <c r="P30" i="3"/>
  <c r="O30" i="3"/>
  <c r="H30" i="3"/>
  <c r="G30" i="3"/>
  <c r="F30" i="3"/>
  <c r="Z29" i="3"/>
  <c r="Y29" i="3"/>
  <c r="X29" i="3"/>
  <c r="W29" i="3"/>
  <c r="Q29" i="3"/>
  <c r="P29" i="3"/>
  <c r="O29" i="3"/>
  <c r="N29" i="3"/>
  <c r="H29" i="3"/>
  <c r="G29" i="3"/>
  <c r="F29" i="3"/>
  <c r="E29" i="3"/>
  <c r="Z28" i="3"/>
  <c r="Y28" i="3"/>
  <c r="X28" i="3"/>
  <c r="W28" i="3"/>
  <c r="Q28" i="3"/>
  <c r="P28" i="3"/>
  <c r="O28" i="3"/>
  <c r="N28" i="3"/>
  <c r="H28" i="3"/>
  <c r="G28" i="3"/>
  <c r="F28" i="3"/>
  <c r="E28" i="3"/>
  <c r="Z27" i="3"/>
  <c r="Y27" i="3"/>
  <c r="X27" i="3"/>
  <c r="W27" i="3"/>
  <c r="V27" i="3"/>
  <c r="Q27" i="3"/>
  <c r="P27" i="3"/>
  <c r="O27" i="3"/>
  <c r="N27" i="3"/>
  <c r="M27" i="3"/>
  <c r="H27" i="3"/>
  <c r="G27" i="3"/>
  <c r="F27" i="3"/>
  <c r="E27" i="3"/>
  <c r="D27" i="3"/>
  <c r="Z26" i="3"/>
  <c r="Y26" i="3"/>
  <c r="X26" i="3"/>
  <c r="W26" i="3"/>
  <c r="V26" i="3"/>
  <c r="U26" i="3"/>
  <c r="Q26" i="3"/>
  <c r="P26" i="3"/>
  <c r="O26" i="3"/>
  <c r="N26" i="3"/>
  <c r="M26" i="3"/>
  <c r="L26" i="3"/>
  <c r="H26" i="3"/>
  <c r="G26" i="3"/>
  <c r="F26" i="3"/>
  <c r="E26" i="3"/>
  <c r="D26" i="3"/>
  <c r="C26" i="3"/>
  <c r="Z25" i="3"/>
  <c r="Y25" i="3"/>
  <c r="X25" i="3"/>
  <c r="W25" i="3"/>
  <c r="V25" i="3"/>
  <c r="U25" i="3"/>
  <c r="T25" i="3"/>
  <c r="Q25" i="3"/>
  <c r="P25" i="3"/>
  <c r="O25" i="3"/>
  <c r="N25" i="3"/>
  <c r="M25" i="3"/>
  <c r="L25" i="3"/>
  <c r="K25" i="3"/>
  <c r="H25" i="3"/>
  <c r="G25" i="3"/>
  <c r="F25" i="3"/>
  <c r="E25" i="3"/>
  <c r="D25" i="3"/>
  <c r="C25" i="3"/>
  <c r="B25" i="3"/>
  <c r="Z24" i="3"/>
  <c r="Y24" i="3"/>
  <c r="X24" i="3"/>
  <c r="W24" i="3"/>
  <c r="V24" i="3"/>
  <c r="U24" i="3"/>
  <c r="T24" i="3"/>
  <c r="Q24" i="3"/>
  <c r="P24" i="3"/>
  <c r="O24" i="3"/>
  <c r="N24" i="3"/>
  <c r="M24" i="3"/>
  <c r="L24" i="3"/>
  <c r="K24" i="3"/>
  <c r="H24" i="3"/>
  <c r="G24" i="3"/>
  <c r="F24" i="3"/>
  <c r="E24" i="3"/>
  <c r="D24" i="3"/>
  <c r="C24" i="3"/>
  <c r="B24" i="3"/>
  <c r="H14" i="3"/>
  <c r="G14" i="3"/>
  <c r="F14" i="3"/>
  <c r="E14" i="3"/>
  <c r="D14" i="3"/>
  <c r="C14" i="3"/>
  <c r="B14" i="3"/>
  <c r="I5" i="2"/>
  <c r="I4" i="2"/>
  <c r="I13" i="2"/>
  <c r="I12" i="2"/>
  <c r="C12" i="2"/>
  <c r="C13" i="2"/>
  <c r="C6" i="2"/>
  <c r="C5" i="2"/>
  <c r="C4" i="2"/>
  <c r="D4" i="2" l="1"/>
  <c r="D5" i="2"/>
  <c r="D6" i="2"/>
  <c r="D7" i="2" l="1"/>
  <c r="E30" i="1" l="1"/>
  <c r="E29" i="1"/>
  <c r="E28" i="1"/>
  <c r="E27" i="1"/>
  <c r="E26" i="1"/>
  <c r="F25" i="1"/>
  <c r="E25" i="1"/>
  <c r="E23" i="1"/>
  <c r="E24" i="1"/>
  <c r="E22" i="1"/>
  <c r="E21" i="1"/>
  <c r="F20" i="1"/>
  <c r="E20" i="1"/>
  <c r="E19" i="1"/>
  <c r="E18" i="1"/>
  <c r="E17" i="1"/>
  <c r="E16" i="1"/>
  <c r="G11" i="1"/>
  <c r="F15" i="1"/>
  <c r="F11" i="1"/>
  <c r="E15" i="1"/>
  <c r="E14" i="1"/>
  <c r="E13" i="1"/>
  <c r="E12" i="1"/>
  <c r="E11" i="1"/>
  <c r="G24" i="1"/>
  <c r="G25" i="1"/>
  <c r="G20" i="1"/>
  <c r="G19" i="1"/>
  <c r="G15" i="1"/>
  <c r="G14" i="1"/>
  <c r="F24" i="1"/>
  <c r="F18" i="1"/>
  <c r="G18" i="1"/>
  <c r="F14" i="1"/>
  <c r="G30" i="1"/>
  <c r="F30" i="1"/>
  <c r="G29" i="1"/>
  <c r="F29" i="1"/>
  <c r="G28" i="1"/>
  <c r="F28" i="1"/>
  <c r="G27" i="1"/>
  <c r="F27" i="1"/>
  <c r="G26" i="1"/>
  <c r="F26" i="1"/>
  <c r="G23" i="1"/>
  <c r="F23" i="1"/>
  <c r="G22" i="1"/>
  <c r="F22" i="1"/>
  <c r="G21" i="1"/>
  <c r="F21" i="1"/>
  <c r="F19" i="1"/>
  <c r="G17" i="1"/>
  <c r="F17" i="1"/>
  <c r="G16" i="1"/>
  <c r="F16" i="1"/>
  <c r="G13" i="1"/>
  <c r="F13" i="1"/>
  <c r="G12" i="1"/>
  <c r="F12" i="1"/>
  <c r="F31" i="1" l="1"/>
  <c r="G31" i="1"/>
  <c r="E31" i="1"/>
  <c r="J12" i="2" l="1"/>
  <c r="J13" i="2" s="1"/>
  <c r="K13" i="2" s="1"/>
  <c r="J4" i="2"/>
  <c r="E4" i="2"/>
  <c r="E5" i="2" s="1"/>
  <c r="F5" i="2" s="1"/>
  <c r="D12" i="2"/>
  <c r="F4" i="2" l="1"/>
  <c r="K12" i="2"/>
  <c r="K14" i="2" s="1"/>
  <c r="K4" i="2"/>
  <c r="J5" i="2"/>
  <c r="K5" i="2" s="1"/>
  <c r="E6" i="2"/>
  <c r="F6" i="2" s="1"/>
  <c r="D13" i="2"/>
  <c r="E13" i="2" s="1"/>
  <c r="E12" i="2"/>
  <c r="F7" i="2" l="1"/>
  <c r="K6" i="2"/>
  <c r="E14" i="2"/>
</calcChain>
</file>

<file path=xl/sharedStrings.xml><?xml version="1.0" encoding="utf-8"?>
<sst xmlns="http://schemas.openxmlformats.org/spreadsheetml/2006/main" count="124" uniqueCount="71">
  <si>
    <t>JEGYZŐKÖNYV</t>
  </si>
  <si>
    <t>Lovastusa versenyeken beszedett szakági pénzekről</t>
  </si>
  <si>
    <t>Helyszín:</t>
  </si>
  <si>
    <t>Időpont:</t>
  </si>
  <si>
    <t>Verseny rendezője:</t>
  </si>
  <si>
    <t>Versenybíróság elnöke:</t>
  </si>
  <si>
    <t>Technikai küldött:</t>
  </si>
  <si>
    <t>Versenyiroda:</t>
  </si>
  <si>
    <t>Kategóriák</t>
  </si>
  <si>
    <t>Nevezési díj</t>
  </si>
  <si>
    <t>Indulók  /Díjlovaglás/</t>
  </si>
  <si>
    <t>Rendezőé</t>
  </si>
  <si>
    <t>Befizetendő  MLTSzB felé</t>
  </si>
  <si>
    <t>Pénzdíj alap</t>
  </si>
  <si>
    <t>CCN2* -  fiatal lovas</t>
  </si>
  <si>
    <t>CCN3* -  nyitott</t>
  </si>
  <si>
    <t>Összesen:</t>
  </si>
  <si>
    <t>Lovastusa Szakággal elszámol:</t>
  </si>
  <si>
    <t xml:space="preserve"> versenyrendező  aláírása</t>
  </si>
  <si>
    <t>A kitöltött adatok, a valóságnak megfelelnek:</t>
  </si>
  <si>
    <t>vezető bíró, vagy technikai küldött  aláírása</t>
  </si>
  <si>
    <t>Startok száma</t>
  </si>
  <si>
    <t>Indulók %-os elosztása</t>
  </si>
  <si>
    <t>Összes pénzdíj</t>
  </si>
  <si>
    <t>Kategória pénzdíja</t>
  </si>
  <si>
    <t>Amatőr</t>
  </si>
  <si>
    <t xml:space="preserve">CCN A 100 </t>
  </si>
  <si>
    <t>Kezdő ló</t>
  </si>
  <si>
    <t>CCN1*-Intro Nyitott</t>
  </si>
  <si>
    <t>Nyitott</t>
  </si>
  <si>
    <t>Ellenőrzés:</t>
  </si>
  <si>
    <t>CCN2*-S</t>
  </si>
  <si>
    <t>CCN3*-S</t>
  </si>
  <si>
    <t>A napi 40 startot meg nem haladó startszámú versenyek esetében a rendezőé marad a szakág felé befizetendő összeg. A 40 és 60 közötti start/nap számot mutató versenyek esetében csak a 40 start feletti indulólétszám utáni nevezési díjakból kell a szakág felé befizetendő összeget kifizetni a szakágnak. A 60 start/nap számot meghaladó versenyek esetében a befizetett nevezési díjak szakág felé befizetendő része teljes egészében a szakágat illetik meg.</t>
  </si>
  <si>
    <t>CCN-AK 80 – REV felkészítő</t>
  </si>
  <si>
    <t>CCN-AK 80 nem 3 részfeladatos versenyek esetén</t>
  </si>
  <si>
    <t>CCN-AK 80 – kezdő lovas</t>
  </si>
  <si>
    <t>CCN-AK 80 – nyitott</t>
  </si>
  <si>
    <t>CCN-AK 80 – nyitott - CCN*lovasok</t>
  </si>
  <si>
    <t>CCN-A0 90 – előkezdő ló</t>
  </si>
  <si>
    <t>CCN-A0 90 – nyitott</t>
  </si>
  <si>
    <t>CCN-A0 90 – nyitott - CCN*lovasok</t>
  </si>
  <si>
    <t>CCN-A0 90 nem 3 részfeladatos versenyek esetén</t>
  </si>
  <si>
    <t>CCN-A 100 – kezdő ló</t>
  </si>
  <si>
    <t>CCN-A 100 – amatőr</t>
  </si>
  <si>
    <t xml:space="preserve">CCN-A 100 - nyitott </t>
  </si>
  <si>
    <t>CCN-A 100 nem 3 részfeladatos versenyek esetén</t>
  </si>
  <si>
    <t>CCN1*-Intro - nyitott</t>
  </si>
  <si>
    <t>CCN2* - nyitott</t>
  </si>
  <si>
    <t>CCN-A 100 – ifjúsági</t>
  </si>
  <si>
    <t>CCN-A0 90 –  ifjúsági</t>
  </si>
  <si>
    <t>CCN1*-Intro - ifjúsági</t>
  </si>
  <si>
    <t>Ha CCN-A 100 vrsz a legmagasabb versenyszám - 
kezdő ló,  amatőr és nyitott kategóriában kerül a pénzdíj felosztásra
az indulói létszám arányában</t>
  </si>
  <si>
    <t>Ha CCN-A 100 vrsz a második legmagasabb kategória, a pénzdíj 40%-a a CCN-A 100 vrsz-ban abszolút sorrend szerint kerül felosztásra</t>
  </si>
  <si>
    <t>A CCN2* szint feletti versenyeken a két legmagasabb terhelésű vrsz között kell a pénzdíjat felosztani 60%-40% arányban</t>
  </si>
  <si>
    <t>A CCN1*-Intro szint feletti versenyeken a két legmagasabb terhelésű vrsz között kell a pénzdíjat felosztani 60%-40% arányban</t>
  </si>
  <si>
    <t>SZABÁLYZAT SZERINTI PÉNZDÍJ FELOSZTÁS</t>
  </si>
  <si>
    <t>Hely</t>
  </si>
  <si>
    <t>I N D U L Ó K   S Z Á M A</t>
  </si>
  <si>
    <t>2 - 4</t>
  </si>
  <si>
    <t>5 - 8</t>
  </si>
  <si>
    <t>9 - 16</t>
  </si>
  <si>
    <t>16 – 25</t>
  </si>
  <si>
    <t>26 – 35</t>
  </si>
  <si>
    <t>36 – 45</t>
  </si>
  <si>
    <t>45 &lt;</t>
  </si>
  <si>
    <t>összesen</t>
  </si>
  <si>
    <t>SZÁMÍTÁSI SEGÉDLET</t>
  </si>
  <si>
    <r>
      <t>Kitöltendő</t>
    </r>
    <r>
      <rPr>
        <sz val="14"/>
        <color theme="1"/>
        <rFont val="Times New Roman"/>
        <family val="1"/>
        <charset val="238"/>
      </rPr>
      <t>: pénzdíj összege, és a startok száma.</t>
    </r>
  </si>
  <si>
    <t>Startok száma:</t>
  </si>
  <si>
    <t>Pénzdíj összege: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</si>
</sst>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Ft&quot;;[Red]&quot;-&quot;#,##0&quot; Ft&quot;"/>
    <numFmt numFmtId="165" formatCode="#,##0&quot; Ft&quot;;[Red]#,##0&quot; Ft&quot;"/>
    <numFmt numFmtId="166" formatCode="#,##0&quot; &quot;[$Ft-40E];[Red]&quot;-&quot;#,##0&quot; &quot;[$Ft-40E]"/>
  </numFmts>
  <fonts count="17" x14ac:knownFonts="1">
    <font>
      <sz val="11"/>
      <color theme="1"/>
      <name val="Aptos Narrow"/>
      <family val="2"/>
      <charset val="238"/>
      <scheme val="minor"/>
    </font>
    <font>
      <sz val="10"/>
      <color theme="1"/>
      <name val="Georgia"/>
      <family val="1"/>
      <charset val="238"/>
    </font>
    <font>
      <b/>
      <sz val="10"/>
      <color theme="1"/>
      <name val="Georgia"/>
      <family val="1"/>
      <charset val="238"/>
    </font>
    <font>
      <i/>
      <sz val="10"/>
      <color theme="1"/>
      <name val="Georgia"/>
      <family val="1"/>
      <charset val="238"/>
    </font>
    <font>
      <sz val="8"/>
      <color theme="1"/>
      <name val="Georgia"/>
      <family val="1"/>
      <charset val="238"/>
    </font>
    <font>
      <sz val="10"/>
      <color rgb="FF000000"/>
      <name val="Georgia"/>
      <family val="1"/>
      <charset val="238"/>
    </font>
    <font>
      <i/>
      <sz val="10"/>
      <color theme="2" tint="-0.499984740745262"/>
      <name val="Georgia"/>
      <family val="1"/>
      <charset val="238"/>
    </font>
    <font>
      <sz val="11"/>
      <color theme="1"/>
      <name val="Arial"/>
      <family val="2"/>
      <charset val="238"/>
    </font>
    <font>
      <sz val="11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0"/>
      <color theme="2" tint="-0.249977111117893"/>
      <name val="Georgia"/>
      <family val="1"/>
      <charset val="238"/>
    </font>
    <font>
      <i/>
      <u/>
      <sz val="10"/>
      <color theme="1"/>
      <name val="Georgia"/>
      <family val="1"/>
      <charset val="238"/>
    </font>
    <font>
      <sz val="9"/>
      <color theme="1"/>
      <name val="Georgia"/>
      <family val="1"/>
      <charset val="238"/>
    </font>
    <font>
      <sz val="10"/>
      <color theme="1"/>
      <name val="Arial CE"/>
      <charset val="238"/>
    </font>
    <font>
      <b/>
      <i/>
      <sz val="10"/>
      <color theme="1"/>
      <name val="Georgia"/>
      <family val="1"/>
      <charset val="238"/>
    </font>
    <font>
      <u/>
      <sz val="10"/>
      <color theme="1"/>
      <name val="Georgia"/>
      <family val="1"/>
      <charset val="238"/>
    </font>
    <font>
      <sz val="14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  <fill>
      <patternFill patternType="solid">
        <fgColor theme="0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EEEEEE"/>
      </patternFill>
    </fill>
    <fill>
      <patternFill patternType="solid">
        <fgColor theme="2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DDDDD"/>
        <bgColor rgb="FFDDDDDD"/>
      </patternFill>
    </fill>
    <fill>
      <patternFill patternType="solid">
        <fgColor theme="0"/>
        <bgColor rgb="FFDDDDDD"/>
      </patternFill>
    </fill>
  </fills>
  <borders count="4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17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0" fillId="0" borderId="27" xfId="0" applyBorder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 wrapText="1" shrinkToFit="1"/>
    </xf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9" fillId="7" borderId="28" xfId="1" applyFont="1" applyFill="1" applyBorder="1" applyAlignment="1">
      <alignment horizontal="center" vertical="center" wrapText="1"/>
    </xf>
    <xf numFmtId="0" fontId="2" fillId="7" borderId="28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" fillId="0" borderId="29" xfId="1" applyFont="1" applyBorder="1" applyAlignment="1">
      <alignment horizontal="center" vertical="center"/>
    </xf>
    <xf numFmtId="0" fontId="1" fillId="8" borderId="29" xfId="1" applyFont="1" applyFill="1" applyBorder="1" applyAlignment="1">
      <alignment horizontal="center" vertical="center"/>
    </xf>
    <xf numFmtId="1" fontId="2" fillId="7" borderId="28" xfId="1" applyNumberFormat="1" applyFont="1" applyFill="1" applyBorder="1" applyAlignment="1">
      <alignment horizontal="center" vertical="center"/>
    </xf>
    <xf numFmtId="166" fontId="1" fillId="0" borderId="29" xfId="1" applyNumberFormat="1" applyFont="1" applyBorder="1" applyAlignment="1">
      <alignment horizontal="center" vertical="center"/>
    </xf>
    <xf numFmtId="166" fontId="2" fillId="7" borderId="28" xfId="1" applyNumberFormat="1" applyFont="1" applyFill="1" applyBorder="1" applyAlignment="1">
      <alignment horizontal="center" vertical="center"/>
    </xf>
    <xf numFmtId="9" fontId="10" fillId="0" borderId="0" xfId="1" applyNumberFormat="1" applyFont="1" applyAlignment="1">
      <alignment horizontal="left" vertical="center"/>
    </xf>
    <xf numFmtId="166" fontId="1" fillId="7" borderId="28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166" fontId="3" fillId="0" borderId="0" xfId="1" applyNumberFormat="1" applyFont="1" applyAlignment="1">
      <alignment horizontal="center" vertical="center"/>
    </xf>
    <xf numFmtId="1" fontId="1" fillId="0" borderId="0" xfId="1" applyNumberFormat="1" applyFont="1" applyAlignment="1">
      <alignment horizontal="center" vertical="center"/>
    </xf>
    <xf numFmtId="0" fontId="1" fillId="3" borderId="5" xfId="0" applyFont="1" applyFill="1" applyBorder="1" applyAlignment="1">
      <alignment vertical="center" shrinkToFit="1"/>
    </xf>
    <xf numFmtId="0" fontId="1" fillId="4" borderId="9" xfId="0" applyFont="1" applyFill="1" applyBorder="1" applyAlignment="1">
      <alignment vertical="center" shrinkToFit="1"/>
    </xf>
    <xf numFmtId="0" fontId="1" fillId="5" borderId="13" xfId="0" applyFont="1" applyFill="1" applyBorder="1" applyAlignment="1">
      <alignment vertical="center" shrinkToFit="1"/>
    </xf>
    <xf numFmtId="0" fontId="1" fillId="6" borderId="5" xfId="0" applyFont="1" applyFill="1" applyBorder="1" applyAlignment="1">
      <alignment vertical="center" shrinkToFit="1"/>
    </xf>
    <xf numFmtId="0" fontId="1" fillId="5" borderId="9" xfId="0" applyFont="1" applyFill="1" applyBorder="1" applyAlignment="1">
      <alignment vertical="center" shrinkToFit="1"/>
    </xf>
    <xf numFmtId="0" fontId="1" fillId="4" borderId="13" xfId="0" applyFont="1" applyFill="1" applyBorder="1" applyAlignment="1">
      <alignment vertical="center" shrinkToFit="1"/>
    </xf>
    <xf numFmtId="0" fontId="1" fillId="4" borderId="5" xfId="0" applyFont="1" applyFill="1" applyBorder="1" applyAlignment="1">
      <alignment vertical="center" shrinkToFit="1"/>
    </xf>
    <xf numFmtId="0" fontId="5" fillId="3" borderId="9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vertical="center" shrinkToFit="1"/>
    </xf>
    <xf numFmtId="0" fontId="1" fillId="6" borderId="9" xfId="0" applyFont="1" applyFill="1" applyBorder="1" applyAlignment="1">
      <alignment vertical="center" shrinkToFit="1"/>
    </xf>
    <xf numFmtId="0" fontId="1" fillId="3" borderId="13" xfId="0" applyFont="1" applyFill="1" applyBorder="1" applyAlignment="1">
      <alignment vertical="center" shrinkToFit="1"/>
    </xf>
    <xf numFmtId="0" fontId="1" fillId="6" borderId="13" xfId="0" applyFont="1" applyFill="1" applyBorder="1" applyAlignment="1">
      <alignment vertical="center" shrinkToFit="1"/>
    </xf>
    <xf numFmtId="0" fontId="1" fillId="6" borderId="20" xfId="0" applyFont="1" applyFill="1" applyBorder="1" applyAlignment="1">
      <alignment vertical="center" shrinkToFit="1"/>
    </xf>
    <xf numFmtId="0" fontId="1" fillId="4" borderId="24" xfId="0" applyFont="1" applyFill="1" applyBorder="1" applyAlignment="1">
      <alignment vertical="center" shrinkToFit="1"/>
    </xf>
    <xf numFmtId="0" fontId="4" fillId="3" borderId="4" xfId="0" applyFont="1" applyFill="1" applyBorder="1" applyAlignment="1">
      <alignment horizontal="center" vertical="center" shrinkToFit="1"/>
    </xf>
    <xf numFmtId="164" fontId="1" fillId="4" borderId="5" xfId="0" applyNumberFormat="1" applyFont="1" applyFill="1" applyBorder="1" applyAlignment="1">
      <alignment horizontal="center" vertical="center" shrinkToFit="1"/>
    </xf>
    <xf numFmtId="164" fontId="1" fillId="3" borderId="7" xfId="0" applyNumberFormat="1" applyFont="1" applyFill="1" applyBorder="1" applyAlignment="1">
      <alignment horizontal="center" vertical="center" shrinkToFit="1"/>
    </xf>
    <xf numFmtId="0" fontId="4" fillId="5" borderId="12" xfId="0" applyFont="1" applyFill="1" applyBorder="1" applyAlignment="1">
      <alignment horizontal="center" vertical="center" shrinkToFit="1"/>
    </xf>
    <xf numFmtId="165" fontId="3" fillId="5" borderId="13" xfId="0" applyNumberFormat="1" applyFont="1" applyFill="1" applyBorder="1" applyAlignment="1">
      <alignment horizontal="center" vertical="center" shrinkToFit="1"/>
    </xf>
    <xf numFmtId="0" fontId="1" fillId="5" borderId="13" xfId="0" applyFont="1" applyFill="1" applyBorder="1" applyAlignment="1">
      <alignment horizontal="center" vertical="center" shrinkToFit="1"/>
    </xf>
    <xf numFmtId="164" fontId="1" fillId="5" borderId="10" xfId="0" applyNumberFormat="1" applyFont="1" applyFill="1" applyBorder="1" applyAlignment="1">
      <alignment horizontal="center" vertical="center" shrinkToFit="1"/>
    </xf>
    <xf numFmtId="164" fontId="1" fillId="5" borderId="14" xfId="0" applyNumberFormat="1" applyFont="1" applyFill="1" applyBorder="1" applyAlignment="1">
      <alignment horizontal="center" vertical="center" shrinkToFit="1"/>
    </xf>
    <xf numFmtId="0" fontId="4" fillId="6" borderId="4" xfId="0" applyFont="1" applyFill="1" applyBorder="1" applyAlignment="1">
      <alignment horizontal="center" vertical="center" shrinkToFit="1"/>
    </xf>
    <xf numFmtId="165" fontId="3" fillId="5" borderId="5" xfId="0" applyNumberFormat="1" applyFont="1" applyFill="1" applyBorder="1" applyAlignment="1">
      <alignment horizontal="center" vertical="center" shrinkToFit="1"/>
    </xf>
    <xf numFmtId="0" fontId="1" fillId="6" borderId="5" xfId="0" applyFont="1" applyFill="1" applyBorder="1" applyAlignment="1">
      <alignment horizontal="center" vertical="center" shrinkToFit="1"/>
    </xf>
    <xf numFmtId="164" fontId="1" fillId="5" borderId="5" xfId="0" applyNumberFormat="1" applyFont="1" applyFill="1" applyBorder="1" applyAlignment="1">
      <alignment horizontal="center" vertical="center" shrinkToFit="1"/>
    </xf>
    <xf numFmtId="164" fontId="1" fillId="5" borderId="7" xfId="0" applyNumberFormat="1" applyFont="1" applyFill="1" applyBorder="1" applyAlignment="1">
      <alignment horizontal="center" vertical="center" shrinkToFit="1"/>
    </xf>
    <xf numFmtId="0" fontId="4" fillId="5" borderId="8" xfId="0" applyFont="1" applyFill="1" applyBorder="1" applyAlignment="1">
      <alignment horizontal="center" vertical="center" shrinkToFit="1"/>
    </xf>
    <xf numFmtId="165" fontId="3" fillId="5" borderId="9" xfId="0" applyNumberFormat="1" applyFont="1" applyFill="1" applyBorder="1" applyAlignment="1">
      <alignment horizontal="center" vertical="center" shrinkToFit="1"/>
    </xf>
    <xf numFmtId="0" fontId="1" fillId="5" borderId="9" xfId="0" applyFont="1" applyFill="1" applyBorder="1" applyAlignment="1">
      <alignment horizontal="center" vertical="center" shrinkToFit="1"/>
    </xf>
    <xf numFmtId="164" fontId="1" fillId="5" borderId="9" xfId="0" applyNumberFormat="1" applyFont="1" applyFill="1" applyBorder="1" applyAlignment="1">
      <alignment horizontal="center" vertical="center" shrinkToFit="1"/>
    </xf>
    <xf numFmtId="164" fontId="1" fillId="5" borderId="11" xfId="0" applyNumberFormat="1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center" vertical="center" shrinkToFit="1"/>
    </xf>
    <xf numFmtId="165" fontId="3" fillId="3" borderId="15" xfId="0" applyNumberFormat="1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164" fontId="1" fillId="3" borderId="10" xfId="0" applyNumberFormat="1" applyFont="1" applyFill="1" applyBorder="1" applyAlignment="1">
      <alignment horizontal="center" vertical="center" shrinkToFit="1"/>
    </xf>
    <xf numFmtId="164" fontId="1" fillId="4" borderId="10" xfId="0" applyNumberFormat="1" applyFont="1" applyFill="1" applyBorder="1" applyAlignment="1">
      <alignment horizontal="center" vertical="center" shrinkToFit="1"/>
    </xf>
    <xf numFmtId="164" fontId="1" fillId="3" borderId="14" xfId="0" applyNumberFormat="1" applyFont="1" applyFill="1" applyBorder="1" applyAlignment="1">
      <alignment horizontal="center" vertical="center" shrinkToFit="1"/>
    </xf>
    <xf numFmtId="165" fontId="3" fillId="3" borderId="5" xfId="0" applyNumberFormat="1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164" fontId="1" fillId="3" borderId="5" xfId="0" applyNumberFormat="1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165" fontId="3" fillId="3" borderId="10" xfId="0" applyNumberFormat="1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165" fontId="3" fillId="3" borderId="9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164" fontId="1" fillId="3" borderId="9" xfId="0" applyNumberFormat="1" applyFont="1" applyFill="1" applyBorder="1" applyAlignment="1">
      <alignment horizontal="center" vertical="center" shrinkToFit="1"/>
    </xf>
    <xf numFmtId="164" fontId="1" fillId="4" borderId="9" xfId="0" applyNumberFormat="1" applyFont="1" applyFill="1" applyBorder="1" applyAlignment="1">
      <alignment horizontal="center" vertical="center" shrinkToFit="1"/>
    </xf>
    <xf numFmtId="164" fontId="1" fillId="3" borderId="11" xfId="0" applyNumberFormat="1" applyFont="1" applyFill="1" applyBorder="1" applyAlignment="1">
      <alignment horizontal="center" vertical="center" shrinkToFit="1"/>
    </xf>
    <xf numFmtId="164" fontId="1" fillId="6" borderId="16" xfId="0" applyNumberFormat="1" applyFont="1" applyFill="1" applyBorder="1" applyAlignment="1">
      <alignment horizontal="center" vertical="center" shrinkToFit="1"/>
    </xf>
    <xf numFmtId="164" fontId="1" fillId="6" borderId="6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" fillId="5" borderId="5" xfId="0" applyFont="1" applyFill="1" applyBorder="1" applyAlignment="1">
      <alignment horizontal="center" vertical="center" shrinkToFit="1"/>
    </xf>
    <xf numFmtId="0" fontId="4" fillId="6" borderId="8" xfId="0" applyFont="1" applyFill="1" applyBorder="1" applyAlignment="1">
      <alignment horizontal="center" vertical="center" shrinkToFit="1"/>
    </xf>
    <xf numFmtId="0" fontId="1" fillId="6" borderId="9" xfId="0" applyFont="1" applyFill="1" applyBorder="1" applyAlignment="1">
      <alignment horizontal="center" vertical="center" shrinkToFit="1"/>
    </xf>
    <xf numFmtId="164" fontId="1" fillId="6" borderId="17" xfId="0" applyNumberFormat="1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165" fontId="3" fillId="3" borderId="13" xfId="0" applyNumberFormat="1" applyFont="1" applyFill="1" applyBorder="1" applyAlignment="1">
      <alignment horizontal="center" vertical="center" shrinkToFit="1"/>
    </xf>
    <xf numFmtId="164" fontId="1" fillId="3" borderId="13" xfId="0" applyNumberFormat="1" applyFont="1" applyFill="1" applyBorder="1" applyAlignment="1">
      <alignment horizontal="center" vertical="center" shrinkToFit="1"/>
    </xf>
    <xf numFmtId="164" fontId="1" fillId="4" borderId="18" xfId="0" applyNumberFormat="1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1" fillId="4" borderId="9" xfId="0" applyFont="1" applyFill="1" applyBorder="1" applyAlignment="1">
      <alignment horizontal="center" vertical="center" shrinkToFit="1"/>
    </xf>
    <xf numFmtId="164" fontId="1" fillId="4" borderId="17" xfId="0" applyNumberFormat="1" applyFont="1" applyFill="1" applyBorder="1" applyAlignment="1">
      <alignment horizontal="center" vertical="center" shrinkToFit="1"/>
    </xf>
    <xf numFmtId="164" fontId="1" fillId="5" borderId="13" xfId="0" applyNumberFormat="1" applyFont="1" applyFill="1" applyBorder="1" applyAlignment="1">
      <alignment horizontal="center" vertical="center" shrinkToFit="1"/>
    </xf>
    <xf numFmtId="164" fontId="1" fillId="5" borderId="18" xfId="0" applyNumberFormat="1" applyFont="1" applyFill="1" applyBorder="1" applyAlignment="1">
      <alignment horizontal="center" vertical="center" shrinkToFit="1"/>
    </xf>
    <xf numFmtId="0" fontId="4" fillId="6" borderId="19" xfId="0" applyFont="1" applyFill="1" applyBorder="1" applyAlignment="1">
      <alignment horizontal="center" vertical="center" shrinkToFit="1"/>
    </xf>
    <xf numFmtId="165" fontId="3" fillId="5" borderId="20" xfId="0" applyNumberFormat="1" applyFont="1" applyFill="1" applyBorder="1" applyAlignment="1">
      <alignment horizontal="center" vertical="center" shrinkToFit="1"/>
    </xf>
    <xf numFmtId="0" fontId="1" fillId="6" borderId="20" xfId="0" applyFont="1" applyFill="1" applyBorder="1" applyAlignment="1">
      <alignment horizontal="center" vertical="center" shrinkToFit="1"/>
    </xf>
    <xf numFmtId="164" fontId="1" fillId="5" borderId="20" xfId="0" applyNumberFormat="1" applyFont="1" applyFill="1" applyBorder="1" applyAlignment="1">
      <alignment horizontal="center" vertical="center" shrinkToFit="1"/>
    </xf>
    <xf numFmtId="164" fontId="1" fillId="5" borderId="21" xfId="0" applyNumberFormat="1" applyFont="1" applyFill="1" applyBorder="1" applyAlignment="1">
      <alignment horizontal="center" vertical="center" shrinkToFit="1"/>
    </xf>
    <xf numFmtId="164" fontId="1" fillId="5" borderId="22" xfId="0" applyNumberFormat="1" applyFont="1" applyFill="1" applyBorder="1" applyAlignment="1">
      <alignment horizontal="center" vertical="center" shrinkToFit="1"/>
    </xf>
    <xf numFmtId="0" fontId="4" fillId="4" borderId="23" xfId="0" applyFont="1" applyFill="1" applyBorder="1" applyAlignment="1">
      <alignment horizontal="center" vertical="center" shrinkToFit="1"/>
    </xf>
    <xf numFmtId="165" fontId="3" fillId="4" borderId="24" xfId="0" applyNumberFormat="1" applyFont="1" applyFill="1" applyBorder="1" applyAlignment="1">
      <alignment horizontal="center" vertical="center" shrinkToFit="1"/>
    </xf>
    <xf numFmtId="0" fontId="1" fillId="4" borderId="24" xfId="0" applyFont="1" applyFill="1" applyBorder="1" applyAlignment="1">
      <alignment horizontal="center" vertical="center" shrinkToFit="1"/>
    </xf>
    <xf numFmtId="164" fontId="1" fillId="4" borderId="24" xfId="0" applyNumberFormat="1" applyFont="1" applyFill="1" applyBorder="1" applyAlignment="1">
      <alignment horizontal="center" vertical="center" shrinkToFit="1"/>
    </xf>
    <xf numFmtId="164" fontId="1" fillId="4" borderId="25" xfId="0" applyNumberFormat="1" applyFont="1" applyFill="1" applyBorder="1" applyAlignment="1">
      <alignment horizontal="center" vertical="center" shrinkToFit="1"/>
    </xf>
    <xf numFmtId="164" fontId="1" fillId="4" borderId="26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164" fontId="2" fillId="0" borderId="0" xfId="0" applyNumberFormat="1" applyFont="1" applyAlignment="1">
      <alignment horizontal="center" vertical="center" shrinkToFit="1"/>
    </xf>
    <xf numFmtId="0" fontId="4" fillId="5" borderId="31" xfId="0" applyFont="1" applyFill="1" applyBorder="1" applyAlignment="1">
      <alignment horizontal="center" vertical="center" shrinkToFit="1"/>
    </xf>
    <xf numFmtId="0" fontId="1" fillId="5" borderId="10" xfId="0" applyFont="1" applyFill="1" applyBorder="1" applyAlignment="1">
      <alignment vertical="center" shrinkToFit="1"/>
    </xf>
    <xf numFmtId="165" fontId="3" fillId="5" borderId="10" xfId="0" applyNumberFormat="1" applyFont="1" applyFill="1" applyBorder="1" applyAlignment="1">
      <alignment horizontal="center" vertical="center" shrinkToFit="1"/>
    </xf>
    <xf numFmtId="0" fontId="1" fillId="5" borderId="10" xfId="0" applyFont="1" applyFill="1" applyBorder="1" applyAlignment="1">
      <alignment horizontal="center" vertical="center" shrinkToFit="1"/>
    </xf>
    <xf numFmtId="164" fontId="1" fillId="5" borderId="32" xfId="0" applyNumberFormat="1" applyFont="1" applyFill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 shrinkToFit="1"/>
    </xf>
    <xf numFmtId="0" fontId="1" fillId="5" borderId="20" xfId="0" applyFont="1" applyFill="1" applyBorder="1" applyAlignment="1">
      <alignment vertical="center" shrinkToFit="1"/>
    </xf>
    <xf numFmtId="0" fontId="3" fillId="2" borderId="30" xfId="0" applyFont="1" applyFill="1" applyBorder="1" applyAlignment="1">
      <alignment horizontal="center" vertical="center" wrapText="1" shrinkToFit="1"/>
    </xf>
    <xf numFmtId="0" fontId="3" fillId="2" borderId="30" xfId="0" applyFont="1" applyFill="1" applyBorder="1" applyAlignment="1">
      <alignment horizontal="center" vertical="center" wrapText="1" shrinkToFit="1"/>
    </xf>
    <xf numFmtId="164" fontId="1" fillId="2" borderId="30" xfId="0" applyNumberFormat="1" applyFont="1" applyFill="1" applyBorder="1" applyAlignment="1">
      <alignment horizontal="center" vertical="center" wrapText="1" shrinkToFit="1"/>
    </xf>
    <xf numFmtId="164" fontId="1" fillId="2" borderId="34" xfId="0" applyNumberFormat="1" applyFont="1" applyFill="1" applyBorder="1" applyAlignment="1">
      <alignment horizontal="center" vertical="center" wrapText="1" shrinkToFit="1"/>
    </xf>
    <xf numFmtId="0" fontId="4" fillId="2" borderId="30" xfId="0" applyFont="1" applyFill="1" applyBorder="1" applyAlignment="1">
      <alignment horizontal="center" vertical="center" wrapText="1" shrinkToFit="1"/>
    </xf>
    <xf numFmtId="164" fontId="12" fillId="2" borderId="33" xfId="0" applyNumberFormat="1" applyFont="1" applyFill="1" applyBorder="1" applyAlignment="1">
      <alignment horizontal="center" vertical="center" wrapText="1" shrinkToFit="1"/>
    </xf>
    <xf numFmtId="0" fontId="2" fillId="0" borderId="27" xfId="1" applyFont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2" fillId="0" borderId="2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2" fillId="0" borderId="36" xfId="2" applyNumberFormat="1" applyFont="1" applyBorder="1" applyAlignment="1">
      <alignment horizontal="center" vertical="center"/>
    </xf>
    <xf numFmtId="1" fontId="2" fillId="2" borderId="2" xfId="2" applyNumberFormat="1" applyFont="1" applyFill="1" applyBorder="1" applyAlignment="1">
      <alignment horizontal="center" vertical="center"/>
    </xf>
    <xf numFmtId="9" fontId="1" fillId="2" borderId="37" xfId="2" applyNumberFormat="1" applyFont="1" applyFill="1" applyBorder="1" applyAlignment="1">
      <alignment horizontal="center" vertical="center"/>
    </xf>
    <xf numFmtId="9" fontId="1" fillId="2" borderId="35" xfId="2" applyNumberFormat="1" applyFont="1" applyFill="1" applyBorder="1" applyAlignment="1">
      <alignment horizontal="center" vertical="center"/>
    </xf>
    <xf numFmtId="1" fontId="2" fillId="0" borderId="38" xfId="2" applyNumberFormat="1" applyFont="1" applyBorder="1" applyAlignment="1">
      <alignment horizontal="center" vertical="center"/>
    </xf>
    <xf numFmtId="9" fontId="1" fillId="0" borderId="0" xfId="2" applyNumberFormat="1" applyFont="1" applyAlignment="1">
      <alignment horizontal="center" vertical="center"/>
    </xf>
    <xf numFmtId="9" fontId="1" fillId="0" borderId="36" xfId="2" applyNumberFormat="1" applyFont="1" applyBorder="1" applyAlignment="1">
      <alignment horizontal="center" vertical="center"/>
    </xf>
    <xf numFmtId="1" fontId="2" fillId="2" borderId="38" xfId="2" applyNumberFormat="1" applyFont="1" applyFill="1" applyBorder="1" applyAlignment="1">
      <alignment horizontal="center" vertical="center"/>
    </xf>
    <xf numFmtId="9" fontId="1" fillId="2" borderId="0" xfId="2" applyNumberFormat="1" applyFont="1" applyFill="1" applyAlignment="1">
      <alignment horizontal="center" vertical="center"/>
    </xf>
    <xf numFmtId="9" fontId="1" fillId="2" borderId="36" xfId="2" applyNumberFormat="1" applyFont="1" applyFill="1" applyBorder="1" applyAlignment="1">
      <alignment horizontal="center" vertical="center"/>
    </xf>
    <xf numFmtId="1" fontId="2" fillId="0" borderId="39" xfId="2" applyNumberFormat="1" applyFont="1" applyBorder="1" applyAlignment="1">
      <alignment horizontal="center" vertical="center"/>
    </xf>
    <xf numFmtId="9" fontId="1" fillId="0" borderId="27" xfId="2" applyNumberFormat="1" applyFont="1" applyBorder="1" applyAlignment="1">
      <alignment horizontal="center" vertical="center"/>
    </xf>
    <xf numFmtId="9" fontId="1" fillId="0" borderId="40" xfId="2" applyNumberFormat="1" applyFont="1" applyBorder="1" applyAlignment="1">
      <alignment horizontal="center" vertical="center"/>
    </xf>
    <xf numFmtId="1" fontId="3" fillId="0" borderId="0" xfId="2" applyNumberFormat="1" applyFont="1" applyAlignment="1">
      <alignment horizontal="center" vertical="center"/>
    </xf>
    <xf numFmtId="9" fontId="3" fillId="0" borderId="0" xfId="2" applyNumberFormat="1" applyFont="1" applyAlignment="1">
      <alignment horizontal="center" vertical="center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2" fillId="9" borderId="3" xfId="1" applyFont="1" applyFill="1" applyBorder="1" applyAlignment="1">
      <alignment horizontal="center" wrapText="1"/>
    </xf>
    <xf numFmtId="0" fontId="2" fillId="9" borderId="37" xfId="1" applyFont="1" applyFill="1" applyBorder="1" applyAlignment="1">
      <alignment horizontal="center"/>
    </xf>
    <xf numFmtId="0" fontId="2" fillId="9" borderId="37" xfId="1" applyFont="1" applyFill="1" applyBorder="1" applyAlignment="1">
      <alignment horizontal="center" wrapText="1"/>
    </xf>
    <xf numFmtId="0" fontId="7" fillId="9" borderId="35" xfId="1" applyFill="1" applyBorder="1"/>
    <xf numFmtId="0" fontId="2" fillId="0" borderId="28" xfId="1" applyFont="1" applyBorder="1" applyAlignment="1">
      <alignment horizontal="center" vertical="center"/>
    </xf>
    <xf numFmtId="165" fontId="2" fillId="0" borderId="28" xfId="1" applyNumberFormat="1" applyFont="1" applyBorder="1" applyAlignment="1">
      <alignment horizontal="center" vertical="center" shrinkToFit="1"/>
    </xf>
    <xf numFmtId="0" fontId="1" fillId="9" borderId="0" xfId="1" applyFont="1" applyFill="1" applyAlignment="1">
      <alignment horizontal="center" vertical="center"/>
    </xf>
    <xf numFmtId="0" fontId="2" fillId="9" borderId="41" xfId="1" applyFont="1" applyFill="1" applyBorder="1" applyAlignment="1">
      <alignment horizontal="center" vertical="center"/>
    </xf>
    <xf numFmtId="0" fontId="2" fillId="9" borderId="0" xfId="1" applyFont="1" applyFill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49" fontId="2" fillId="0" borderId="27" xfId="2" applyNumberFormat="1" applyFont="1" applyBorder="1" applyAlignment="1">
      <alignment horizontal="center" vertical="center"/>
    </xf>
    <xf numFmtId="49" fontId="2" fillId="0" borderId="40" xfId="2" applyNumberFormat="1" applyFont="1" applyBorder="1" applyAlignment="1">
      <alignment horizontal="center" vertical="center"/>
    </xf>
    <xf numFmtId="1" fontId="1" fillId="9" borderId="28" xfId="2" applyNumberFormat="1" applyFont="1" applyFill="1" applyBorder="1" applyAlignment="1">
      <alignment horizontal="center" vertical="center"/>
    </xf>
    <xf numFmtId="165" fontId="1" fillId="9" borderId="28" xfId="2" applyNumberFormat="1" applyFont="1" applyFill="1" applyBorder="1" applyAlignment="1">
      <alignment horizontal="center" vertical="center"/>
    </xf>
    <xf numFmtId="1" fontId="1" fillId="0" borderId="28" xfId="2" applyNumberFormat="1" applyFont="1" applyBorder="1" applyAlignment="1">
      <alignment horizontal="center" vertical="center"/>
    </xf>
    <xf numFmtId="165" fontId="1" fillId="0" borderId="28" xfId="2" applyNumberFormat="1" applyFont="1" applyBorder="1" applyAlignment="1">
      <alignment horizontal="center" vertical="center"/>
    </xf>
    <xf numFmtId="165" fontId="1" fillId="10" borderId="28" xfId="2" applyNumberFormat="1" applyFont="1" applyFill="1" applyBorder="1" applyAlignment="1">
      <alignment horizontal="center" vertical="center"/>
    </xf>
    <xf numFmtId="165" fontId="1" fillId="4" borderId="28" xfId="2" applyNumberFormat="1" applyFont="1" applyFill="1" applyBorder="1" applyAlignment="1">
      <alignment horizontal="center" vertical="center"/>
    </xf>
  </cellXfs>
  <cellStyles count="3">
    <cellStyle name="Normál" xfId="0" builtinId="0"/>
    <cellStyle name="Normál 2" xfId="1" xr:uid="{42BD7D8E-73C6-4D8B-818B-0397665E47F7}"/>
    <cellStyle name="Normál_Szakági elszámolás 2011" xfId="2" xr:uid="{E3D0A7BC-3B67-4DF2-B0C8-D7A134E116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2625B-44A8-4E1D-A02E-F2A5E74A2655}">
  <dimension ref="A1:G39"/>
  <sheetViews>
    <sheetView tabSelected="1" view="pageLayout" topLeftCell="A2" zoomScaleNormal="100" workbookViewId="0">
      <selection activeCell="D13" sqref="D13"/>
    </sheetView>
  </sheetViews>
  <sheetFormatPr defaultRowHeight="15" x14ac:dyDescent="0.25"/>
  <cols>
    <col min="1" max="1" width="3.42578125" customWidth="1"/>
    <col min="2" max="2" width="35.28515625" customWidth="1"/>
    <col min="3" max="3" width="10.5703125" bestFit="1" customWidth="1"/>
    <col min="4" max="4" width="11.28515625" customWidth="1"/>
    <col min="5" max="7" width="1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/>
      <c r="B2" s="3" t="s">
        <v>1</v>
      </c>
      <c r="C2" s="3"/>
      <c r="D2" s="3"/>
      <c r="E2" s="3"/>
      <c r="F2" s="3"/>
      <c r="G2" s="3"/>
    </row>
    <row r="3" spans="1:7" x14ac:dyDescent="0.25">
      <c r="A3" s="2"/>
      <c r="B3" s="4" t="s">
        <v>2</v>
      </c>
      <c r="C3" s="5"/>
      <c r="D3" s="6"/>
      <c r="E3" s="6"/>
      <c r="F3" s="6"/>
      <c r="G3" s="6"/>
    </row>
    <row r="4" spans="1:7" x14ac:dyDescent="0.25">
      <c r="A4" s="2"/>
      <c r="B4" s="4" t="s">
        <v>3</v>
      </c>
      <c r="C4" s="5"/>
      <c r="D4" s="7"/>
      <c r="E4" s="7"/>
      <c r="F4" s="7"/>
      <c r="G4" s="7"/>
    </row>
    <row r="5" spans="1:7" x14ac:dyDescent="0.25">
      <c r="A5" s="2"/>
      <c r="B5" s="8" t="s">
        <v>4</v>
      </c>
      <c r="C5" s="5"/>
      <c r="D5" s="6"/>
      <c r="E5" s="6"/>
      <c r="F5" s="6"/>
      <c r="G5" s="6"/>
    </row>
    <row r="6" spans="1:7" x14ac:dyDescent="0.25">
      <c r="A6" s="2"/>
      <c r="B6" s="4" t="s">
        <v>5</v>
      </c>
      <c r="C6" s="5"/>
      <c r="D6" s="7"/>
      <c r="E6" s="7"/>
      <c r="F6" s="7"/>
      <c r="G6" s="7"/>
    </row>
    <row r="7" spans="1:7" x14ac:dyDescent="0.25">
      <c r="A7" s="2"/>
      <c r="B7" s="8" t="s">
        <v>6</v>
      </c>
      <c r="C7" s="5"/>
      <c r="D7" s="6"/>
      <c r="E7" s="6"/>
      <c r="F7" s="6"/>
      <c r="G7" s="6"/>
    </row>
    <row r="8" spans="1:7" x14ac:dyDescent="0.25">
      <c r="A8" s="2"/>
      <c r="B8" s="8" t="s">
        <v>7</v>
      </c>
      <c r="C8" s="5"/>
      <c r="D8" s="7"/>
      <c r="E8" s="7"/>
      <c r="F8" s="7"/>
      <c r="G8" s="7"/>
    </row>
    <row r="9" spans="1:7" x14ac:dyDescent="0.25">
      <c r="A9" s="2"/>
      <c r="B9" s="5"/>
      <c r="C9" s="9"/>
      <c r="D9" s="5"/>
      <c r="E9" s="5"/>
      <c r="F9" s="10"/>
      <c r="G9" s="11"/>
    </row>
    <row r="10" spans="1:7" ht="33" customHeight="1" thickBot="1" x14ac:dyDescent="0.3">
      <c r="A10" s="129" t="s">
        <v>8</v>
      </c>
      <c r="B10" s="129"/>
      <c r="C10" s="130" t="s">
        <v>9</v>
      </c>
      <c r="D10" s="133" t="s">
        <v>10</v>
      </c>
      <c r="E10" s="131" t="s">
        <v>11</v>
      </c>
      <c r="F10" s="134" t="s">
        <v>12</v>
      </c>
      <c r="G10" s="132" t="s">
        <v>13</v>
      </c>
    </row>
    <row r="11" spans="1:7" x14ac:dyDescent="0.25">
      <c r="A11" s="122">
        <v>1</v>
      </c>
      <c r="B11" s="123" t="s">
        <v>34</v>
      </c>
      <c r="C11" s="124">
        <v>14000</v>
      </c>
      <c r="D11" s="125">
        <v>0</v>
      </c>
      <c r="E11" s="62">
        <f>D11*9000</f>
        <v>0</v>
      </c>
      <c r="F11" s="62">
        <f>D11*3000</f>
        <v>0</v>
      </c>
      <c r="G11" s="126">
        <f>D11*2000</f>
        <v>0</v>
      </c>
    </row>
    <row r="12" spans="1:7" x14ac:dyDescent="0.25">
      <c r="A12" s="64">
        <v>2</v>
      </c>
      <c r="B12" s="45" t="s">
        <v>36</v>
      </c>
      <c r="C12" s="65">
        <v>14000</v>
      </c>
      <c r="D12" s="66">
        <v>0</v>
      </c>
      <c r="E12" s="67">
        <f>D12*9000</f>
        <v>0</v>
      </c>
      <c r="F12" s="67">
        <f t="shared" ref="F12:F30" si="0">D12*3000</f>
        <v>0</v>
      </c>
      <c r="G12" s="68">
        <f>D12*2000</f>
        <v>0</v>
      </c>
    </row>
    <row r="13" spans="1:7" x14ac:dyDescent="0.25">
      <c r="A13" s="64">
        <v>3</v>
      </c>
      <c r="B13" s="45" t="s">
        <v>37</v>
      </c>
      <c r="C13" s="65">
        <v>14000</v>
      </c>
      <c r="D13" s="66">
        <v>0</v>
      </c>
      <c r="E13" s="67">
        <f>D13*9000</f>
        <v>0</v>
      </c>
      <c r="F13" s="67">
        <f t="shared" si="0"/>
        <v>0</v>
      </c>
      <c r="G13" s="68">
        <f t="shared" ref="G13:G25" si="1">D13*2000</f>
        <v>0</v>
      </c>
    </row>
    <row r="14" spans="1:7" x14ac:dyDescent="0.25">
      <c r="A14" s="64">
        <v>4</v>
      </c>
      <c r="B14" s="45" t="s">
        <v>38</v>
      </c>
      <c r="C14" s="65">
        <v>10000</v>
      </c>
      <c r="D14" s="66">
        <v>0</v>
      </c>
      <c r="E14" s="67">
        <f>D14*7000</f>
        <v>0</v>
      </c>
      <c r="F14" s="67">
        <f t="shared" ref="F14" si="2">D14*3000</f>
        <v>0</v>
      </c>
      <c r="G14" s="68">
        <f>D14*0</f>
        <v>0</v>
      </c>
    </row>
    <row r="15" spans="1:7" ht="15.75" thickBot="1" x14ac:dyDescent="0.3">
      <c r="A15" s="69">
        <v>5</v>
      </c>
      <c r="B15" s="46" t="s">
        <v>35</v>
      </c>
      <c r="C15" s="70">
        <v>5000</v>
      </c>
      <c r="D15" s="71">
        <v>0</v>
      </c>
      <c r="E15" s="72">
        <f>D15*3000</f>
        <v>0</v>
      </c>
      <c r="F15" s="72">
        <f>D15*1000</f>
        <v>0</v>
      </c>
      <c r="G15" s="73">
        <f>D15*1000</f>
        <v>0</v>
      </c>
    </row>
    <row r="16" spans="1:7" x14ac:dyDescent="0.25">
      <c r="A16" s="74">
        <v>6</v>
      </c>
      <c r="B16" s="47" t="s">
        <v>39</v>
      </c>
      <c r="C16" s="75">
        <v>15000</v>
      </c>
      <c r="D16" s="76">
        <v>0</v>
      </c>
      <c r="E16" s="77">
        <f>D16*10000</f>
        <v>0</v>
      </c>
      <c r="F16" s="78">
        <f t="shared" si="0"/>
        <v>0</v>
      </c>
      <c r="G16" s="79">
        <f t="shared" si="1"/>
        <v>0</v>
      </c>
    </row>
    <row r="17" spans="1:7" x14ac:dyDescent="0.25">
      <c r="A17" s="56">
        <v>7</v>
      </c>
      <c r="B17" s="42" t="s">
        <v>50</v>
      </c>
      <c r="C17" s="80">
        <v>15000</v>
      </c>
      <c r="D17" s="81">
        <v>0</v>
      </c>
      <c r="E17" s="82">
        <f>D17*10000</f>
        <v>0</v>
      </c>
      <c r="F17" s="57">
        <f t="shared" si="0"/>
        <v>0</v>
      </c>
      <c r="G17" s="58">
        <f t="shared" si="1"/>
        <v>0</v>
      </c>
    </row>
    <row r="18" spans="1:7" x14ac:dyDescent="0.25">
      <c r="A18" s="56">
        <v>8</v>
      </c>
      <c r="B18" s="48" t="s">
        <v>40</v>
      </c>
      <c r="C18" s="80">
        <v>15000</v>
      </c>
      <c r="D18" s="81">
        <v>0</v>
      </c>
      <c r="E18" s="82">
        <f>D18*10000</f>
        <v>0</v>
      </c>
      <c r="F18" s="57">
        <f t="shared" ref="F18" si="3">D18*3000</f>
        <v>0</v>
      </c>
      <c r="G18" s="58">
        <f t="shared" ref="G18" si="4">D18*2000</f>
        <v>0</v>
      </c>
    </row>
    <row r="19" spans="1:7" x14ac:dyDescent="0.25">
      <c r="A19" s="83">
        <v>9</v>
      </c>
      <c r="B19" s="48" t="s">
        <v>41</v>
      </c>
      <c r="C19" s="84">
        <v>10000</v>
      </c>
      <c r="D19" s="81">
        <v>0</v>
      </c>
      <c r="E19" s="82">
        <f>D19*7000</f>
        <v>0</v>
      </c>
      <c r="F19" s="57">
        <f t="shared" si="0"/>
        <v>0</v>
      </c>
      <c r="G19" s="58">
        <f>D19*0</f>
        <v>0</v>
      </c>
    </row>
    <row r="20" spans="1:7" ht="15.75" thickBot="1" x14ac:dyDescent="0.3">
      <c r="A20" s="85">
        <v>10</v>
      </c>
      <c r="B20" s="49" t="s">
        <v>42</v>
      </c>
      <c r="C20" s="86">
        <v>5500</v>
      </c>
      <c r="D20" s="87">
        <v>0</v>
      </c>
      <c r="E20" s="88">
        <f>D20*3500</f>
        <v>0</v>
      </c>
      <c r="F20" s="89">
        <f>D20*1000</f>
        <v>0</v>
      </c>
      <c r="G20" s="90">
        <f>D20*1000</f>
        <v>0</v>
      </c>
    </row>
    <row r="21" spans="1:7" x14ac:dyDescent="0.25">
      <c r="A21" s="59">
        <v>11</v>
      </c>
      <c r="B21" s="44" t="s">
        <v>43</v>
      </c>
      <c r="C21" s="60">
        <v>17000</v>
      </c>
      <c r="D21" s="61">
        <v>0</v>
      </c>
      <c r="E21" s="62">
        <f>D21*12000</f>
        <v>0</v>
      </c>
      <c r="F21" s="91">
        <f t="shared" si="0"/>
        <v>0</v>
      </c>
      <c r="G21" s="63">
        <f t="shared" si="1"/>
        <v>0</v>
      </c>
    </row>
    <row r="22" spans="1:7" x14ac:dyDescent="0.25">
      <c r="A22" s="64">
        <v>12</v>
      </c>
      <c r="B22" s="45" t="s">
        <v>49</v>
      </c>
      <c r="C22" s="65">
        <v>17000</v>
      </c>
      <c r="D22" s="66">
        <v>0</v>
      </c>
      <c r="E22" s="67">
        <f>D22*12000</f>
        <v>0</v>
      </c>
      <c r="F22" s="92">
        <f t="shared" si="0"/>
        <v>0</v>
      </c>
      <c r="G22" s="68">
        <f t="shared" si="1"/>
        <v>0</v>
      </c>
    </row>
    <row r="23" spans="1:7" x14ac:dyDescent="0.25">
      <c r="A23" s="93">
        <v>13</v>
      </c>
      <c r="B23" s="50" t="s">
        <v>44</v>
      </c>
      <c r="C23" s="65">
        <v>17000</v>
      </c>
      <c r="D23" s="94">
        <v>0</v>
      </c>
      <c r="E23" s="67">
        <f t="shared" ref="E23:E24" si="5">D23*12000</f>
        <v>0</v>
      </c>
      <c r="F23" s="92">
        <f t="shared" si="0"/>
        <v>0</v>
      </c>
      <c r="G23" s="68">
        <f t="shared" si="1"/>
        <v>0</v>
      </c>
    </row>
    <row r="24" spans="1:7" x14ac:dyDescent="0.25">
      <c r="A24" s="127">
        <v>14</v>
      </c>
      <c r="B24" s="128" t="s">
        <v>45</v>
      </c>
      <c r="C24" s="65">
        <v>17000</v>
      </c>
      <c r="D24" s="94">
        <v>0</v>
      </c>
      <c r="E24" s="67">
        <f t="shared" si="5"/>
        <v>0</v>
      </c>
      <c r="F24" s="92">
        <f t="shared" ref="F24" si="6">D24*3000</f>
        <v>0</v>
      </c>
      <c r="G24" s="68">
        <f>D24*0</f>
        <v>0</v>
      </c>
    </row>
    <row r="25" spans="1:7" ht="15.75" thickBot="1" x14ac:dyDescent="0.3">
      <c r="A25" s="95">
        <v>15</v>
      </c>
      <c r="B25" s="51" t="s">
        <v>46</v>
      </c>
      <c r="C25" s="70">
        <v>6000</v>
      </c>
      <c r="D25" s="96">
        <v>0</v>
      </c>
      <c r="E25" s="72">
        <f>D25*4000</f>
        <v>0</v>
      </c>
      <c r="F25" s="97">
        <f>D25*1000</f>
        <v>0</v>
      </c>
      <c r="G25" s="73">
        <f>D25*1000</f>
        <v>0</v>
      </c>
    </row>
    <row r="26" spans="1:7" x14ac:dyDescent="0.25">
      <c r="A26" s="98">
        <v>16</v>
      </c>
      <c r="B26" s="52" t="s">
        <v>51</v>
      </c>
      <c r="C26" s="99">
        <v>19000</v>
      </c>
      <c r="D26" s="76">
        <v>0</v>
      </c>
      <c r="E26" s="100">
        <f>D26*13000</f>
        <v>0</v>
      </c>
      <c r="F26" s="101">
        <f t="shared" si="0"/>
        <v>0</v>
      </c>
      <c r="G26" s="79">
        <f>D26*3000</f>
        <v>0</v>
      </c>
    </row>
    <row r="27" spans="1:7" ht="15.75" thickBot="1" x14ac:dyDescent="0.3">
      <c r="A27" s="102">
        <v>17</v>
      </c>
      <c r="B27" s="43" t="s">
        <v>47</v>
      </c>
      <c r="C27" s="86">
        <v>19000</v>
      </c>
      <c r="D27" s="103">
        <v>0</v>
      </c>
      <c r="E27" s="88">
        <f>D27*13000</f>
        <v>0</v>
      </c>
      <c r="F27" s="104">
        <f t="shared" si="0"/>
        <v>0</v>
      </c>
      <c r="G27" s="90">
        <f>D27*3000</f>
        <v>0</v>
      </c>
    </row>
    <row r="28" spans="1:7" x14ac:dyDescent="0.25">
      <c r="A28" s="59">
        <v>18</v>
      </c>
      <c r="B28" s="53" t="s">
        <v>14</v>
      </c>
      <c r="C28" s="60">
        <v>23000</v>
      </c>
      <c r="D28" s="61">
        <v>0</v>
      </c>
      <c r="E28" s="105">
        <f>14000*D28</f>
        <v>0</v>
      </c>
      <c r="F28" s="106">
        <f t="shared" si="0"/>
        <v>0</v>
      </c>
      <c r="G28" s="63">
        <f>D28*6000</f>
        <v>0</v>
      </c>
    </row>
    <row r="29" spans="1:7" ht="15.75" thickBot="1" x14ac:dyDescent="0.3">
      <c r="A29" s="107">
        <v>19</v>
      </c>
      <c r="B29" s="54" t="s">
        <v>48</v>
      </c>
      <c r="C29" s="108">
        <v>23000</v>
      </c>
      <c r="D29" s="109">
        <v>0</v>
      </c>
      <c r="E29" s="110">
        <f>14000*D29</f>
        <v>0</v>
      </c>
      <c r="F29" s="111">
        <f t="shared" si="0"/>
        <v>0</v>
      </c>
      <c r="G29" s="112">
        <f>D29*6000</f>
        <v>0</v>
      </c>
    </row>
    <row r="30" spans="1:7" ht="15.75" thickBot="1" x14ac:dyDescent="0.3">
      <c r="A30" s="113">
        <v>20</v>
      </c>
      <c r="B30" s="55" t="s">
        <v>15</v>
      </c>
      <c r="C30" s="114">
        <v>26000</v>
      </c>
      <c r="D30" s="115">
        <v>0</v>
      </c>
      <c r="E30" s="116">
        <f>16000*D30</f>
        <v>0</v>
      </c>
      <c r="F30" s="117">
        <f t="shared" si="0"/>
        <v>0</v>
      </c>
      <c r="G30" s="118">
        <f>D30*7000</f>
        <v>0</v>
      </c>
    </row>
    <row r="31" spans="1:7" x14ac:dyDescent="0.25">
      <c r="A31" s="119"/>
      <c r="B31" s="120" t="s">
        <v>16</v>
      </c>
      <c r="C31" s="120"/>
      <c r="D31" s="119"/>
      <c r="E31" s="121">
        <f>SUM(E11:E30)</f>
        <v>0</v>
      </c>
      <c r="F31" s="121">
        <f>SUM(F11:F30)</f>
        <v>0</v>
      </c>
      <c r="G31" s="121">
        <f>SUM(G11:G30)</f>
        <v>0</v>
      </c>
    </row>
    <row r="32" spans="1:7" x14ac:dyDescent="0.25">
      <c r="A32" s="2"/>
      <c r="B32" s="5"/>
      <c r="C32" s="9"/>
      <c r="D32" s="5"/>
      <c r="E32" s="5"/>
      <c r="F32" s="5"/>
      <c r="G32" s="5"/>
    </row>
    <row r="33" spans="1:7" x14ac:dyDescent="0.25">
      <c r="A33" s="2"/>
      <c r="B33" s="12" t="s">
        <v>17</v>
      </c>
      <c r="C33" s="13"/>
      <c r="D33" s="14"/>
      <c r="E33" s="14"/>
      <c r="F33" s="14"/>
      <c r="G33" s="5"/>
    </row>
    <row r="34" spans="1:7" x14ac:dyDescent="0.25">
      <c r="A34" s="2"/>
      <c r="B34" s="15"/>
      <c r="C34" s="16"/>
      <c r="D34" s="17" t="s">
        <v>18</v>
      </c>
      <c r="E34" s="17"/>
      <c r="F34" s="17"/>
      <c r="G34" s="5"/>
    </row>
    <row r="35" spans="1:7" x14ac:dyDescent="0.25">
      <c r="A35" s="2"/>
      <c r="B35" s="12"/>
      <c r="C35" s="13"/>
      <c r="D35" s="6"/>
      <c r="E35" s="6"/>
      <c r="F35" s="18"/>
      <c r="G35" s="5"/>
    </row>
    <row r="36" spans="1:7" x14ac:dyDescent="0.25">
      <c r="A36" s="2"/>
      <c r="B36" s="1" t="s">
        <v>19</v>
      </c>
      <c r="C36" s="1"/>
      <c r="D36" s="14"/>
      <c r="E36" s="14"/>
      <c r="F36" s="14"/>
      <c r="G36" s="5"/>
    </row>
    <row r="37" spans="1:7" x14ac:dyDescent="0.25">
      <c r="A37" s="2"/>
      <c r="B37" s="15"/>
      <c r="C37" s="16"/>
      <c r="D37" s="19" t="s">
        <v>20</v>
      </c>
      <c r="E37" s="19"/>
      <c r="F37" s="19"/>
      <c r="G37" s="5"/>
    </row>
    <row r="38" spans="1:7" x14ac:dyDescent="0.25">
      <c r="A38" s="2"/>
      <c r="B38" s="15"/>
      <c r="C38" s="16"/>
      <c r="D38" s="15"/>
      <c r="E38" s="15"/>
      <c r="F38" s="5"/>
      <c r="G38" s="5"/>
    </row>
    <row r="39" spans="1:7" ht="68.25" customHeight="1" x14ac:dyDescent="0.25">
      <c r="A39" s="20" t="s">
        <v>33</v>
      </c>
      <c r="B39" s="21"/>
      <c r="C39" s="21"/>
      <c r="D39" s="21"/>
      <c r="E39" s="21"/>
      <c r="F39" s="21"/>
      <c r="G39" s="21"/>
    </row>
  </sheetData>
  <mergeCells count="17">
    <mergeCell ref="D35:E35"/>
    <mergeCell ref="B36:C36"/>
    <mergeCell ref="D36:F36"/>
    <mergeCell ref="D37:F37"/>
    <mergeCell ref="A39:G39"/>
    <mergeCell ref="D7:G7"/>
    <mergeCell ref="D8:G8"/>
    <mergeCell ref="A10:B10"/>
    <mergeCell ref="B31:C31"/>
    <mergeCell ref="D33:F33"/>
    <mergeCell ref="D34:F34"/>
    <mergeCell ref="A1:G1"/>
    <mergeCell ref="B2:G2"/>
    <mergeCell ref="D3:G3"/>
    <mergeCell ref="D4:G4"/>
    <mergeCell ref="D5:G5"/>
    <mergeCell ref="D6:G6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D622A-FF6B-4AF4-95A9-74EC9FC553A6}">
  <dimension ref="B1:AMJ17"/>
  <sheetViews>
    <sheetView workbookViewId="0">
      <selection activeCell="G20" sqref="G20"/>
    </sheetView>
  </sheetViews>
  <sheetFormatPr defaultRowHeight="19.899999999999999" customHeight="1" x14ac:dyDescent="0.2"/>
  <cols>
    <col min="1" max="1" width="4.85546875" style="25" customWidth="1"/>
    <col min="2" max="2" width="26.28515625" style="23" customWidth="1"/>
    <col min="3" max="3" width="12.7109375" style="23" customWidth="1"/>
    <col min="4" max="4" width="11.5703125" style="23" customWidth="1"/>
    <col min="5" max="5" width="16.28515625" style="23" customWidth="1"/>
    <col min="6" max="6" width="18.42578125" style="23" customWidth="1"/>
    <col min="7" max="7" width="9.7109375" style="23" customWidth="1"/>
    <col min="8" max="8" width="21.7109375" style="23" customWidth="1"/>
    <col min="9" max="9" width="11.5703125" style="23" customWidth="1"/>
    <col min="10" max="10" width="14.28515625" style="23" customWidth="1"/>
    <col min="11" max="11" width="18.5703125" style="23" customWidth="1"/>
    <col min="12" max="248" width="9.7109375" style="23" customWidth="1"/>
    <col min="249" max="1017" width="12.28515625" style="23" customWidth="1"/>
    <col min="1018" max="1024" width="12.28515625" style="24" customWidth="1"/>
    <col min="1025" max="16384" width="9.140625" style="25"/>
  </cols>
  <sheetData>
    <row r="1" spans="2:1024" ht="12.75" customHeight="1" x14ac:dyDescent="0.2">
      <c r="B1" s="22"/>
    </row>
    <row r="2" spans="2:1024" ht="43.15" customHeight="1" x14ac:dyDescent="0.2">
      <c r="B2" s="135" t="s">
        <v>52</v>
      </c>
      <c r="C2" s="135"/>
      <c r="D2" s="135"/>
      <c r="E2" s="135"/>
      <c r="F2" s="135"/>
      <c r="H2" s="26" t="s">
        <v>53</v>
      </c>
      <c r="I2" s="26"/>
      <c r="J2" s="26"/>
      <c r="K2" s="26"/>
      <c r="L2" s="26"/>
    </row>
    <row r="3" spans="2:1024" ht="38.85" customHeight="1" thickBot="1" x14ac:dyDescent="0.25">
      <c r="B3" s="28" t="s">
        <v>8</v>
      </c>
      <c r="C3" s="29" t="s">
        <v>21</v>
      </c>
      <c r="D3" s="29" t="s">
        <v>22</v>
      </c>
      <c r="E3" s="29" t="s">
        <v>23</v>
      </c>
      <c r="F3" s="29" t="s">
        <v>24</v>
      </c>
      <c r="G3" s="30"/>
      <c r="H3" s="28" t="s">
        <v>8</v>
      </c>
      <c r="I3" s="29" t="s">
        <v>21</v>
      </c>
      <c r="J3" s="29" t="s">
        <v>23</v>
      </c>
      <c r="K3" s="29" t="s">
        <v>24</v>
      </c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0"/>
      <c r="NZ3" s="30"/>
      <c r="OA3" s="30"/>
      <c r="OB3" s="30"/>
      <c r="OC3" s="30"/>
      <c r="OD3" s="30"/>
      <c r="OE3" s="30"/>
      <c r="OF3" s="30"/>
      <c r="OG3" s="30"/>
      <c r="OH3" s="30"/>
      <c r="OI3" s="30"/>
      <c r="OJ3" s="30"/>
      <c r="OK3" s="30"/>
      <c r="OL3" s="30"/>
      <c r="OM3" s="30"/>
      <c r="ON3" s="30"/>
      <c r="OO3" s="30"/>
      <c r="OP3" s="30"/>
      <c r="OQ3" s="30"/>
      <c r="OR3" s="30"/>
      <c r="OS3" s="30"/>
      <c r="OT3" s="30"/>
      <c r="OU3" s="30"/>
      <c r="OV3" s="30"/>
      <c r="OW3" s="30"/>
      <c r="OX3" s="30"/>
      <c r="OY3" s="30"/>
      <c r="OZ3" s="30"/>
      <c r="PA3" s="30"/>
      <c r="PB3" s="30"/>
      <c r="PC3" s="30"/>
      <c r="PD3" s="30"/>
      <c r="PE3" s="30"/>
      <c r="PF3" s="30"/>
      <c r="PG3" s="30"/>
      <c r="PH3" s="30"/>
      <c r="PI3" s="30"/>
      <c r="PJ3" s="30"/>
      <c r="PK3" s="30"/>
      <c r="PL3" s="30"/>
      <c r="PM3" s="30"/>
      <c r="PN3" s="30"/>
      <c r="PO3" s="30"/>
      <c r="PP3" s="30"/>
      <c r="PQ3" s="30"/>
      <c r="PR3" s="30"/>
      <c r="PS3" s="30"/>
      <c r="PT3" s="30"/>
      <c r="PU3" s="30"/>
      <c r="PV3" s="30"/>
      <c r="PW3" s="30"/>
      <c r="PX3" s="30"/>
      <c r="PY3" s="30"/>
      <c r="PZ3" s="30"/>
      <c r="QA3" s="30"/>
      <c r="QB3" s="30"/>
      <c r="QC3" s="30"/>
      <c r="QD3" s="30"/>
      <c r="QE3" s="30"/>
      <c r="QF3" s="30"/>
      <c r="QG3" s="30"/>
      <c r="QH3" s="30"/>
      <c r="QI3" s="30"/>
      <c r="QJ3" s="30"/>
      <c r="QK3" s="30"/>
      <c r="QL3" s="30"/>
      <c r="QM3" s="30"/>
      <c r="QN3" s="30"/>
      <c r="QO3" s="30"/>
      <c r="QP3" s="30"/>
      <c r="QQ3" s="30"/>
      <c r="QR3" s="30"/>
      <c r="QS3" s="30"/>
      <c r="QT3" s="30"/>
      <c r="QU3" s="30"/>
      <c r="QV3" s="30"/>
      <c r="QW3" s="30"/>
      <c r="QX3" s="30"/>
      <c r="QY3" s="30"/>
      <c r="QZ3" s="30"/>
      <c r="RA3" s="30"/>
      <c r="RB3" s="30"/>
      <c r="RC3" s="30"/>
      <c r="RD3" s="30"/>
      <c r="RE3" s="30"/>
      <c r="RF3" s="30"/>
      <c r="RG3" s="30"/>
      <c r="RH3" s="30"/>
      <c r="RI3" s="30"/>
      <c r="RJ3" s="30"/>
      <c r="RK3" s="30"/>
      <c r="RL3" s="30"/>
      <c r="RM3" s="30"/>
      <c r="RN3" s="30"/>
      <c r="RO3" s="30"/>
      <c r="RP3" s="30"/>
      <c r="RQ3" s="30"/>
      <c r="RR3" s="30"/>
      <c r="RS3" s="30"/>
      <c r="RT3" s="30"/>
      <c r="RU3" s="30"/>
      <c r="RV3" s="30"/>
      <c r="RW3" s="30"/>
      <c r="RX3" s="30"/>
      <c r="RY3" s="30"/>
      <c r="RZ3" s="30"/>
      <c r="SA3" s="30"/>
      <c r="SB3" s="30"/>
      <c r="SC3" s="30"/>
      <c r="SD3" s="30"/>
      <c r="SE3" s="30"/>
      <c r="SF3" s="30"/>
      <c r="SG3" s="30"/>
      <c r="SH3" s="30"/>
      <c r="SI3" s="30"/>
      <c r="SJ3" s="30"/>
      <c r="SK3" s="30"/>
      <c r="SL3" s="30"/>
      <c r="SM3" s="30"/>
      <c r="SN3" s="30"/>
      <c r="SO3" s="30"/>
      <c r="SP3" s="30"/>
      <c r="SQ3" s="30"/>
      <c r="SR3" s="30"/>
      <c r="SS3" s="30"/>
      <c r="ST3" s="30"/>
      <c r="SU3" s="30"/>
      <c r="SV3" s="30"/>
      <c r="SW3" s="30"/>
      <c r="SX3" s="30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0"/>
      <c r="TT3" s="30"/>
      <c r="TU3" s="30"/>
      <c r="TV3" s="30"/>
      <c r="TW3" s="30"/>
      <c r="TX3" s="30"/>
      <c r="TY3" s="30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30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0"/>
      <c r="YP3" s="30"/>
      <c r="YQ3" s="30"/>
      <c r="YR3" s="30"/>
      <c r="YS3" s="30"/>
      <c r="YT3" s="30"/>
      <c r="YU3" s="30"/>
      <c r="YV3" s="30"/>
      <c r="YW3" s="30"/>
      <c r="YX3" s="30"/>
      <c r="YY3" s="30"/>
      <c r="YZ3" s="30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  <c r="ZX3" s="30"/>
      <c r="ZY3" s="30"/>
      <c r="ZZ3" s="30"/>
      <c r="AAA3" s="30"/>
      <c r="AAB3" s="30"/>
      <c r="AAC3" s="30"/>
      <c r="AAD3" s="30"/>
      <c r="AAE3" s="30"/>
      <c r="AAF3" s="30"/>
      <c r="AAG3" s="30"/>
      <c r="AAH3" s="30"/>
      <c r="AAI3" s="30"/>
      <c r="AAJ3" s="30"/>
      <c r="AAK3" s="30"/>
      <c r="AAL3" s="30"/>
      <c r="AAM3" s="30"/>
      <c r="AAN3" s="30"/>
      <c r="AAO3" s="30"/>
      <c r="AAP3" s="30"/>
      <c r="AAQ3" s="30"/>
      <c r="AAR3" s="30"/>
      <c r="AAS3" s="30"/>
      <c r="AAT3" s="30"/>
      <c r="AAU3" s="30"/>
      <c r="AAV3" s="30"/>
      <c r="AAW3" s="30"/>
      <c r="AAX3" s="30"/>
      <c r="AAY3" s="30"/>
      <c r="AAZ3" s="30"/>
      <c r="ABA3" s="30"/>
      <c r="ABB3" s="30"/>
      <c r="ABC3" s="30"/>
      <c r="ABD3" s="30"/>
      <c r="ABE3" s="30"/>
      <c r="ABF3" s="30"/>
      <c r="ABG3" s="30"/>
      <c r="ABH3" s="30"/>
      <c r="ABI3" s="30"/>
      <c r="ABJ3" s="30"/>
      <c r="ABK3" s="30"/>
      <c r="ABL3" s="30"/>
      <c r="ABM3" s="30"/>
      <c r="ABN3" s="30"/>
      <c r="ABO3" s="30"/>
      <c r="ABP3" s="30"/>
      <c r="ABQ3" s="30"/>
      <c r="ABR3" s="30"/>
      <c r="ABS3" s="30"/>
      <c r="ABT3" s="30"/>
      <c r="ABU3" s="30"/>
      <c r="ABV3" s="30"/>
      <c r="ABW3" s="30"/>
      <c r="ABX3" s="30"/>
      <c r="ABY3" s="30"/>
      <c r="ABZ3" s="30"/>
      <c r="ACA3" s="30"/>
      <c r="ACB3" s="30"/>
      <c r="ACC3" s="30"/>
      <c r="ACD3" s="30"/>
      <c r="ACE3" s="30"/>
      <c r="ACF3" s="30"/>
      <c r="ACG3" s="30"/>
      <c r="ACH3" s="30"/>
      <c r="ACI3" s="30"/>
      <c r="ACJ3" s="30"/>
      <c r="ACK3" s="30"/>
      <c r="ACL3" s="30"/>
      <c r="ACM3" s="30"/>
      <c r="ACN3" s="30"/>
      <c r="ACO3" s="30"/>
      <c r="ACP3" s="30"/>
      <c r="ACQ3" s="30"/>
      <c r="ACR3" s="30"/>
      <c r="ACS3" s="30"/>
      <c r="ACT3" s="30"/>
      <c r="ACU3" s="30"/>
      <c r="ACV3" s="30"/>
      <c r="ACW3" s="30"/>
      <c r="ACX3" s="30"/>
      <c r="ACY3" s="30"/>
      <c r="ACZ3" s="30"/>
      <c r="ADA3" s="30"/>
      <c r="ADB3" s="30"/>
      <c r="ADC3" s="30"/>
      <c r="ADD3" s="30"/>
      <c r="ADE3" s="30"/>
      <c r="ADF3" s="30"/>
      <c r="ADG3" s="30"/>
      <c r="ADH3" s="30"/>
      <c r="ADI3" s="30"/>
      <c r="ADJ3" s="30"/>
      <c r="ADK3" s="30"/>
      <c r="ADL3" s="30"/>
      <c r="ADM3" s="30"/>
      <c r="ADN3" s="30"/>
      <c r="ADO3" s="30"/>
      <c r="ADP3" s="30"/>
      <c r="ADQ3" s="30"/>
      <c r="ADR3" s="30"/>
      <c r="ADS3" s="30"/>
      <c r="ADT3" s="30"/>
      <c r="ADU3" s="30"/>
      <c r="ADV3" s="30"/>
      <c r="ADW3" s="30"/>
      <c r="ADX3" s="30"/>
      <c r="ADY3" s="30"/>
      <c r="ADZ3" s="30"/>
      <c r="AEA3" s="30"/>
      <c r="AEB3" s="30"/>
      <c r="AEC3" s="30"/>
      <c r="AED3" s="30"/>
      <c r="AEE3" s="30"/>
      <c r="AEF3" s="30"/>
      <c r="AEG3" s="30"/>
      <c r="AEH3" s="30"/>
      <c r="AEI3" s="30"/>
      <c r="AEJ3" s="30"/>
      <c r="AEK3" s="30"/>
      <c r="AEL3" s="30"/>
      <c r="AEM3" s="30"/>
      <c r="AEN3" s="30"/>
      <c r="AEO3" s="30"/>
      <c r="AEP3" s="30"/>
      <c r="AEQ3" s="30"/>
      <c r="AER3" s="30"/>
      <c r="AES3" s="30"/>
      <c r="AET3" s="30"/>
      <c r="AEU3" s="30"/>
      <c r="AEV3" s="30"/>
      <c r="AEW3" s="30"/>
      <c r="AEX3" s="30"/>
      <c r="AEY3" s="30"/>
      <c r="AEZ3" s="30"/>
      <c r="AFA3" s="30"/>
      <c r="AFB3" s="30"/>
      <c r="AFC3" s="30"/>
      <c r="AFD3" s="30"/>
      <c r="AFE3" s="30"/>
      <c r="AFF3" s="30"/>
      <c r="AFG3" s="30"/>
      <c r="AFH3" s="30"/>
      <c r="AFI3" s="30"/>
      <c r="AFJ3" s="30"/>
      <c r="AFK3" s="30"/>
      <c r="AFL3" s="30"/>
      <c r="AFM3" s="30"/>
      <c r="AFN3" s="30"/>
      <c r="AFO3" s="30"/>
      <c r="AFP3" s="30"/>
      <c r="AFQ3" s="30"/>
      <c r="AFR3" s="30"/>
      <c r="AFS3" s="30"/>
      <c r="AFT3" s="30"/>
      <c r="AFU3" s="30"/>
      <c r="AFV3" s="30"/>
      <c r="AFW3" s="30"/>
      <c r="AFX3" s="30"/>
      <c r="AFY3" s="30"/>
      <c r="AFZ3" s="30"/>
      <c r="AGA3" s="30"/>
      <c r="AGB3" s="30"/>
      <c r="AGC3" s="30"/>
      <c r="AGD3" s="30"/>
      <c r="AGE3" s="30"/>
      <c r="AGF3" s="30"/>
      <c r="AGG3" s="30"/>
      <c r="AGH3" s="30"/>
      <c r="AGI3" s="30"/>
      <c r="AGJ3" s="30"/>
      <c r="AGK3" s="30"/>
      <c r="AGL3" s="30"/>
      <c r="AGM3" s="30"/>
      <c r="AGN3" s="30"/>
      <c r="AGO3" s="30"/>
      <c r="AGP3" s="30"/>
      <c r="AGQ3" s="30"/>
      <c r="AGR3" s="30"/>
      <c r="AGS3" s="30"/>
      <c r="AGT3" s="30"/>
      <c r="AGU3" s="30"/>
      <c r="AGV3" s="30"/>
      <c r="AGW3" s="30"/>
      <c r="AGX3" s="30"/>
      <c r="AGY3" s="30"/>
      <c r="AGZ3" s="30"/>
      <c r="AHA3" s="30"/>
      <c r="AHB3" s="30"/>
      <c r="AHC3" s="30"/>
      <c r="AHD3" s="30"/>
      <c r="AHE3" s="30"/>
      <c r="AHF3" s="30"/>
      <c r="AHG3" s="30"/>
      <c r="AHH3" s="30"/>
      <c r="AHI3" s="30"/>
      <c r="AHJ3" s="30"/>
      <c r="AHK3" s="30"/>
      <c r="AHL3" s="30"/>
      <c r="AHM3" s="30"/>
      <c r="AHN3" s="30"/>
      <c r="AHO3" s="30"/>
      <c r="AHP3" s="30"/>
      <c r="AHQ3" s="30"/>
      <c r="AHR3" s="30"/>
      <c r="AHS3" s="30"/>
      <c r="AHT3" s="30"/>
      <c r="AHU3" s="30"/>
      <c r="AHV3" s="30"/>
      <c r="AHW3" s="30"/>
      <c r="AHX3" s="30"/>
      <c r="AHY3" s="30"/>
      <c r="AHZ3" s="30"/>
      <c r="AIA3" s="30"/>
      <c r="AIB3" s="30"/>
      <c r="AIC3" s="30"/>
      <c r="AID3" s="30"/>
      <c r="AIE3" s="30"/>
      <c r="AIF3" s="30"/>
      <c r="AIG3" s="30"/>
      <c r="AIH3" s="30"/>
      <c r="AII3" s="30"/>
      <c r="AIJ3" s="30"/>
      <c r="AIK3" s="30"/>
      <c r="AIL3" s="30"/>
      <c r="AIM3" s="30"/>
      <c r="AIN3" s="30"/>
      <c r="AIO3" s="30"/>
      <c r="AIP3" s="30"/>
      <c r="AIQ3" s="30"/>
      <c r="AIR3" s="30"/>
      <c r="AIS3" s="30"/>
      <c r="AIT3" s="30"/>
      <c r="AIU3" s="30"/>
      <c r="AIV3" s="30"/>
      <c r="AIW3" s="30"/>
      <c r="AIX3" s="30"/>
      <c r="AIY3" s="30"/>
      <c r="AIZ3" s="30"/>
      <c r="AJA3" s="30"/>
      <c r="AJB3" s="30"/>
      <c r="AJC3" s="30"/>
      <c r="AJD3" s="30"/>
      <c r="AJE3" s="30"/>
      <c r="AJF3" s="30"/>
      <c r="AJG3" s="30"/>
      <c r="AJH3" s="30"/>
      <c r="AJI3" s="30"/>
      <c r="AJJ3" s="30"/>
      <c r="AJK3" s="30"/>
      <c r="AJL3" s="30"/>
      <c r="AJM3" s="30"/>
      <c r="AJN3" s="30"/>
      <c r="AJO3" s="30"/>
      <c r="AJP3" s="30"/>
      <c r="AJQ3" s="30"/>
      <c r="AJR3" s="30"/>
      <c r="AJS3" s="30"/>
      <c r="AJT3" s="30"/>
      <c r="AJU3" s="30"/>
      <c r="AJV3" s="30"/>
      <c r="AJW3" s="30"/>
      <c r="AJX3" s="30"/>
      <c r="AJY3" s="30"/>
      <c r="AJZ3" s="30"/>
      <c r="AKA3" s="30"/>
      <c r="AKB3" s="30"/>
      <c r="AKC3" s="30"/>
      <c r="AKD3" s="30"/>
      <c r="AKE3" s="30"/>
      <c r="AKF3" s="30"/>
      <c r="AKG3" s="30"/>
      <c r="AKH3" s="30"/>
      <c r="AKI3" s="30"/>
      <c r="AKJ3" s="30"/>
      <c r="AKK3" s="30"/>
      <c r="AKL3" s="30"/>
      <c r="AKM3" s="30"/>
      <c r="AKN3" s="30"/>
      <c r="AKO3" s="30"/>
      <c r="AKP3" s="30"/>
      <c r="AKQ3" s="30"/>
      <c r="AKR3" s="30"/>
      <c r="AKS3" s="30"/>
      <c r="AKT3" s="30"/>
      <c r="AKU3" s="30"/>
      <c r="AKV3" s="30"/>
      <c r="AKW3" s="30"/>
      <c r="AKX3" s="30"/>
      <c r="AKY3" s="30"/>
      <c r="AKZ3" s="30"/>
      <c r="ALA3" s="30"/>
      <c r="ALB3" s="30"/>
      <c r="ALC3" s="30"/>
      <c r="ALD3" s="30"/>
      <c r="ALE3" s="30"/>
      <c r="ALF3" s="30"/>
      <c r="ALG3" s="30"/>
      <c r="ALH3" s="30"/>
      <c r="ALI3" s="30"/>
      <c r="ALJ3" s="30"/>
      <c r="ALK3" s="30"/>
      <c r="ALL3" s="30"/>
      <c r="ALM3" s="30"/>
      <c r="ALN3" s="30"/>
      <c r="ALO3" s="30"/>
      <c r="ALP3" s="30"/>
      <c r="ALQ3" s="30"/>
      <c r="ALR3" s="30"/>
      <c r="ALS3" s="30"/>
      <c r="ALT3" s="30"/>
      <c r="ALU3" s="30"/>
      <c r="ALV3" s="30"/>
      <c r="ALW3" s="30"/>
      <c r="ALX3" s="30"/>
      <c r="ALY3" s="30"/>
      <c r="ALZ3" s="30"/>
      <c r="AMA3" s="30"/>
      <c r="AMB3" s="30"/>
      <c r="AMC3" s="30"/>
      <c r="AMD3" s="31"/>
      <c r="AME3" s="31"/>
      <c r="AMF3" s="31"/>
      <c r="AMG3" s="31"/>
      <c r="AMH3" s="31"/>
      <c r="AMI3" s="31"/>
      <c r="AMJ3" s="31"/>
    </row>
    <row r="4" spans="2:1024" ht="17.100000000000001" customHeight="1" thickTop="1" thickBot="1" x14ac:dyDescent="0.25">
      <c r="B4" s="32" t="s">
        <v>25</v>
      </c>
      <c r="C4" s="33">
        <f>IF(SUM('Szakági elszámolás'!D26:D30)=0,'Szakági elszámolás'!D23,0)</f>
        <v>0</v>
      </c>
      <c r="D4" s="34">
        <f>IF(C4&gt;0,(C4/(C4+C5+C6))*100,0)</f>
        <v>0</v>
      </c>
      <c r="E4" s="35">
        <f>IF(SUM(C4:C6)&gt;0,'Szakági elszámolás'!G31,0)</f>
        <v>0</v>
      </c>
      <c r="F4" s="36">
        <f>IF(C4&gt;0,D4/100*E4,0)</f>
        <v>0</v>
      </c>
      <c r="H4" s="32" t="s">
        <v>26</v>
      </c>
      <c r="I4" s="33">
        <f>IF(AND(SUM('Szakági elszámolás'!D26:D27)&gt;0,SUM('Szakági elszámolás'!D28:D30)=0),'Szakági elszámolás'!D21+'Szakági elszámolás'!D23+'Szakági elszámolás'!D24+'Szakági elszámolás'!D25,0)</f>
        <v>0</v>
      </c>
      <c r="J4" s="35">
        <f>IF(SUM(I4:I5)&gt;0,'Szakági elszámolás'!G31,0)</f>
        <v>0</v>
      </c>
      <c r="K4" s="36">
        <f>J4*0.4</f>
        <v>0</v>
      </c>
      <c r="L4" s="37">
        <v>0.4</v>
      </c>
    </row>
    <row r="5" spans="2:1024" ht="17.100000000000001" customHeight="1" thickTop="1" thickBot="1" x14ac:dyDescent="0.25">
      <c r="B5" s="32" t="s">
        <v>27</v>
      </c>
      <c r="C5" s="33">
        <f>IF(SUM('Szakági elszámolás'!D26:D30)=0,'Szakági elszámolás'!D21,0)</f>
        <v>0</v>
      </c>
      <c r="D5" s="34">
        <f>IF(C5&gt;0,(C5/(C4+C5+C6))*100,0)</f>
        <v>0</v>
      </c>
      <c r="E5" s="38">
        <f>E4</f>
        <v>0</v>
      </c>
      <c r="F5" s="36">
        <f>IF(C5&gt;0,D5/100*E5,0)</f>
        <v>0</v>
      </c>
      <c r="H5" s="32" t="s">
        <v>28</v>
      </c>
      <c r="I5" s="33">
        <f>IF(SUM('Szakági elszámolás'!D28:D30)=0,'Szakági elszámolás'!D27,0)</f>
        <v>0</v>
      </c>
      <c r="J5" s="38">
        <f>J4</f>
        <v>0</v>
      </c>
      <c r="K5" s="36">
        <f>J5*0.6</f>
        <v>0</v>
      </c>
      <c r="L5" s="37">
        <v>0.6</v>
      </c>
    </row>
    <row r="6" spans="2:1024" ht="17.100000000000001" customHeight="1" thickTop="1" thickBot="1" x14ac:dyDescent="0.25">
      <c r="B6" s="32" t="s">
        <v>29</v>
      </c>
      <c r="C6" s="33">
        <f>IF(SUM('Szakági elszámolás'!D26:D30)=0,'Szakági elszámolás'!D24,0)</f>
        <v>0</v>
      </c>
      <c r="D6" s="34">
        <f>IF(C6&gt;0,(C6/(C4+C5+C6))*100,0)</f>
        <v>0</v>
      </c>
      <c r="E6" s="38">
        <f>E4</f>
        <v>0</v>
      </c>
      <c r="F6" s="36">
        <f>IF(C6&gt;0,D6/100*E6,0)</f>
        <v>0</v>
      </c>
      <c r="J6" s="39" t="s">
        <v>30</v>
      </c>
      <c r="K6" s="40">
        <f>SUM(K4:K5)</f>
        <v>0</v>
      </c>
    </row>
    <row r="7" spans="2:1024" ht="17.100000000000001" customHeight="1" thickTop="1" x14ac:dyDescent="0.2">
      <c r="C7" s="39" t="s">
        <v>30</v>
      </c>
      <c r="D7" s="41">
        <f>SUM(D4:D6)</f>
        <v>0</v>
      </c>
      <c r="F7" s="40">
        <f>SUM(F4:F6)</f>
        <v>0</v>
      </c>
    </row>
    <row r="8" spans="2:1024" ht="17.100000000000001" customHeight="1" x14ac:dyDescent="0.2"/>
    <row r="9" spans="2:1024" ht="15" customHeight="1" x14ac:dyDescent="0.2"/>
    <row r="10" spans="2:1024" ht="35.450000000000003" customHeight="1" x14ac:dyDescent="0.2">
      <c r="B10" s="26" t="s">
        <v>55</v>
      </c>
      <c r="C10" s="26"/>
      <c r="D10" s="26"/>
      <c r="E10" s="26"/>
      <c r="F10" s="26"/>
      <c r="H10" s="26" t="s">
        <v>54</v>
      </c>
      <c r="I10" s="26"/>
      <c r="J10" s="26"/>
      <c r="K10" s="26"/>
      <c r="L10" s="26"/>
    </row>
    <row r="11" spans="2:1024" ht="28.9" customHeight="1" thickBot="1" x14ac:dyDescent="0.25">
      <c r="B11" s="28" t="s">
        <v>8</v>
      </c>
      <c r="C11" s="29" t="s">
        <v>21</v>
      </c>
      <c r="D11" s="29" t="s">
        <v>23</v>
      </c>
      <c r="E11" s="29" t="s">
        <v>24</v>
      </c>
      <c r="H11" s="28" t="s">
        <v>8</v>
      </c>
      <c r="I11" s="29" t="s">
        <v>21</v>
      </c>
      <c r="J11" s="29" t="s">
        <v>23</v>
      </c>
      <c r="K11" s="29" t="s">
        <v>24</v>
      </c>
    </row>
    <row r="12" spans="2:1024" ht="20.100000000000001" customHeight="1" thickTop="1" thickBot="1" x14ac:dyDescent="0.25">
      <c r="B12" s="32" t="s">
        <v>28</v>
      </c>
      <c r="C12" s="33">
        <f>IF(AND(SUM('Szakági elszámolás'!D28:D29)&gt;0,'Szakági elszámolás'!D30=0),'Szakági elszámolás'!D27,0)</f>
        <v>0</v>
      </c>
      <c r="D12" s="35">
        <f>IF(SUM(C12:C13)&gt;0,'Szakági elszámolás'!G31,0)</f>
        <v>0</v>
      </c>
      <c r="E12" s="36">
        <f>D12*0.4</f>
        <v>0</v>
      </c>
      <c r="F12" s="37">
        <v>0.4</v>
      </c>
      <c r="H12" s="32" t="s">
        <v>31</v>
      </c>
      <c r="I12" s="33">
        <f>IF('Szakági elszámolás'!D30&gt;0,SUM('Szakági elszámolás'!D28,D29),0)</f>
        <v>0</v>
      </c>
      <c r="J12" s="35">
        <f>IF(SUM(I12:I13)&gt;0,'Szakági elszámolás'!G31,0)</f>
        <v>0</v>
      </c>
      <c r="K12" s="36">
        <f>J12*0.4</f>
        <v>0</v>
      </c>
      <c r="L12" s="37">
        <v>0.4</v>
      </c>
    </row>
    <row r="13" spans="2:1024" ht="20.100000000000001" customHeight="1" thickTop="1" thickBot="1" x14ac:dyDescent="0.25">
      <c r="B13" s="32" t="s">
        <v>31</v>
      </c>
      <c r="C13" s="33">
        <f>IF('Szakági elszámolás'!D30=0,SUM('Szakági elszámolás'!D28:D29),0)</f>
        <v>0</v>
      </c>
      <c r="D13" s="38">
        <f>D12</f>
        <v>0</v>
      </c>
      <c r="E13" s="36">
        <f>D13*0.6</f>
        <v>0</v>
      </c>
      <c r="F13" s="37">
        <v>0.6</v>
      </c>
      <c r="H13" s="32" t="s">
        <v>32</v>
      </c>
      <c r="I13" s="33">
        <f>'Szakági elszámolás'!D30</f>
        <v>0</v>
      </c>
      <c r="J13" s="38">
        <f>J12</f>
        <v>0</v>
      </c>
      <c r="K13" s="36">
        <f>J13*0.6</f>
        <v>0</v>
      </c>
      <c r="L13" s="37">
        <v>0.6</v>
      </c>
    </row>
    <row r="14" spans="2:1024" ht="19.899999999999999" customHeight="1" thickTop="1" x14ac:dyDescent="0.2">
      <c r="D14" s="39" t="s">
        <v>30</v>
      </c>
      <c r="E14" s="40">
        <f>SUM(E12:E13)</f>
        <v>0</v>
      </c>
      <c r="J14" s="39" t="s">
        <v>30</v>
      </c>
      <c r="K14" s="40">
        <f>SUM(K12:K13)</f>
        <v>0</v>
      </c>
    </row>
    <row r="16" spans="2:1024" ht="34.15" customHeight="1" x14ac:dyDescent="0.2"/>
    <row r="17" ht="32.450000000000003" customHeight="1" x14ac:dyDescent="0.2"/>
  </sheetData>
  <mergeCells count="4">
    <mergeCell ref="B2:F2"/>
    <mergeCell ref="H2:L2"/>
    <mergeCell ref="B10:F10"/>
    <mergeCell ref="H10:L10"/>
  </mergeCells>
  <pageMargins left="0.30905511811023623" right="0.26456692913385832" top="0.72952755905511824" bottom="1.1814960629921261" header="0.33543307086614177" footer="0.78740157480314954"/>
  <pageSetup paperSize="9" fitToWidth="0" fitToHeight="0" pageOrder="overThenDown" orientation="portrait" r:id="rId1"/>
  <headerFooter alignWithMargins="0">
    <oddHeader>&amp;C&amp;A</oddHeader>
    <oddFooter>&amp;COldal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073E3-1006-4CBE-A992-146D62917EDF}">
  <dimension ref="A1:AMJ33"/>
  <sheetViews>
    <sheetView workbookViewId="0">
      <selection activeCell="B24" sqref="B24"/>
    </sheetView>
  </sheetViews>
  <sheetFormatPr defaultRowHeight="19.899999999999999" customHeight="1" x14ac:dyDescent="0.2"/>
  <cols>
    <col min="1" max="1" width="8.5703125" style="137" customWidth="1"/>
    <col min="2" max="2" width="9.85546875" style="137" customWidth="1"/>
    <col min="3" max="6" width="10" style="137" customWidth="1"/>
    <col min="7" max="8" width="8.7109375" style="137" customWidth="1"/>
    <col min="9" max="9" width="2.5703125" style="137" customWidth="1"/>
    <col min="10" max="10" width="8.5703125" style="137" customWidth="1"/>
    <col min="11" max="15" width="10" style="137" customWidth="1"/>
    <col min="16" max="17" width="8.7109375" style="137" customWidth="1"/>
    <col min="18" max="18" width="2.5703125" style="137" customWidth="1"/>
    <col min="19" max="19" width="8.5703125" style="137" customWidth="1"/>
    <col min="20" max="20" width="8.7109375" style="137" customWidth="1"/>
    <col min="21" max="21" width="10.7109375" style="137" customWidth="1"/>
    <col min="22" max="22" width="10" style="137" customWidth="1"/>
    <col min="23" max="24" width="9.7109375" style="137" customWidth="1"/>
    <col min="25" max="26" width="8.7109375" style="137" customWidth="1"/>
    <col min="27" max="255" width="9.7109375" style="137" customWidth="1"/>
    <col min="256" max="1024" width="12.28515625" style="137" customWidth="1"/>
    <col min="1025" max="16384" width="9.140625" style="25"/>
  </cols>
  <sheetData>
    <row r="1" spans="1:9" ht="20.100000000000001" customHeight="1" x14ac:dyDescent="0.2">
      <c r="A1" s="27" t="s">
        <v>56</v>
      </c>
      <c r="B1" s="27"/>
      <c r="C1" s="27"/>
      <c r="D1" s="27"/>
      <c r="E1" s="27"/>
      <c r="F1" s="27"/>
      <c r="G1" s="27"/>
      <c r="H1" s="27"/>
      <c r="I1" s="136"/>
    </row>
    <row r="2" spans="1:9" ht="20.100000000000001" customHeight="1" x14ac:dyDescent="0.2">
      <c r="A2" s="138" t="s">
        <v>57</v>
      </c>
      <c r="B2" s="139" t="s">
        <v>58</v>
      </c>
      <c r="C2" s="139"/>
      <c r="D2" s="139"/>
      <c r="E2" s="139"/>
      <c r="F2" s="139"/>
      <c r="G2" s="139"/>
      <c r="H2" s="139"/>
    </row>
    <row r="3" spans="1:9" ht="20.100000000000001" customHeight="1" x14ac:dyDescent="0.2">
      <c r="A3" s="138"/>
      <c r="B3" s="140" t="s">
        <v>59</v>
      </c>
      <c r="C3" s="140" t="s">
        <v>60</v>
      </c>
      <c r="D3" s="140" t="s">
        <v>61</v>
      </c>
      <c r="E3" s="140" t="s">
        <v>62</v>
      </c>
      <c r="F3" s="140" t="s">
        <v>63</v>
      </c>
      <c r="G3" s="140" t="s">
        <v>64</v>
      </c>
      <c r="H3" s="141" t="s">
        <v>65</v>
      </c>
    </row>
    <row r="4" spans="1:9" ht="20.100000000000001" customHeight="1" x14ac:dyDescent="0.2">
      <c r="A4" s="142">
        <v>1</v>
      </c>
      <c r="B4" s="143">
        <v>0.6</v>
      </c>
      <c r="C4" s="143">
        <v>0.5</v>
      </c>
      <c r="D4" s="143">
        <v>0.4</v>
      </c>
      <c r="E4" s="143">
        <v>0.35</v>
      </c>
      <c r="F4" s="143">
        <v>0.32</v>
      </c>
      <c r="G4" s="143">
        <v>0.3</v>
      </c>
      <c r="H4" s="144">
        <v>0.28000000000000003</v>
      </c>
    </row>
    <row r="5" spans="1:9" ht="20.100000000000001" customHeight="1" x14ac:dyDescent="0.2">
      <c r="A5" s="145">
        <v>2</v>
      </c>
      <c r="B5" s="146">
        <v>0.4</v>
      </c>
      <c r="C5" s="146">
        <v>0.3</v>
      </c>
      <c r="D5" s="146">
        <v>0.25</v>
      </c>
      <c r="E5" s="146">
        <v>0.25</v>
      </c>
      <c r="F5" s="146">
        <v>0.2</v>
      </c>
      <c r="G5" s="146">
        <v>0.18</v>
      </c>
      <c r="H5" s="147">
        <v>0.16</v>
      </c>
    </row>
    <row r="6" spans="1:9" ht="20.100000000000001" customHeight="1" x14ac:dyDescent="0.2">
      <c r="A6" s="148">
        <v>3</v>
      </c>
      <c r="B6" s="149"/>
      <c r="C6" s="149">
        <v>0.2</v>
      </c>
      <c r="D6" s="149">
        <v>0.2</v>
      </c>
      <c r="E6" s="149">
        <v>0.2</v>
      </c>
      <c r="F6" s="149">
        <v>0.12</v>
      </c>
      <c r="G6" s="149">
        <v>0.1</v>
      </c>
      <c r="H6" s="150">
        <v>0.1</v>
      </c>
    </row>
    <row r="7" spans="1:9" ht="20.100000000000001" customHeight="1" x14ac:dyDescent="0.2">
      <c r="A7" s="145">
        <v>4</v>
      </c>
      <c r="B7" s="146"/>
      <c r="C7" s="146"/>
      <c r="D7" s="146">
        <v>0.15</v>
      </c>
      <c r="E7" s="146">
        <v>0.1</v>
      </c>
      <c r="F7" s="146">
        <v>0.1</v>
      </c>
      <c r="G7" s="146">
        <v>0.1</v>
      </c>
      <c r="H7" s="147">
        <v>0.1</v>
      </c>
    </row>
    <row r="8" spans="1:9" ht="20.100000000000001" customHeight="1" x14ac:dyDescent="0.2">
      <c r="A8" s="148">
        <v>5</v>
      </c>
      <c r="B8" s="149"/>
      <c r="C8" s="149"/>
      <c r="D8" s="149"/>
      <c r="E8" s="149">
        <v>0.05</v>
      </c>
      <c r="F8" s="149">
        <v>0.08</v>
      </c>
      <c r="G8" s="149">
        <v>0.08</v>
      </c>
      <c r="H8" s="150">
        <v>0.08</v>
      </c>
    </row>
    <row r="9" spans="1:9" ht="20.100000000000001" customHeight="1" x14ac:dyDescent="0.2">
      <c r="A9" s="145">
        <v>6</v>
      </c>
      <c r="B9" s="146"/>
      <c r="C9" s="146"/>
      <c r="D9" s="146"/>
      <c r="E9" s="146">
        <v>0.05</v>
      </c>
      <c r="F9" s="146">
        <v>7.0000000000000007E-2</v>
      </c>
      <c r="G9" s="146">
        <v>7.0000000000000007E-2</v>
      </c>
      <c r="H9" s="147">
        <v>7.0000000000000007E-2</v>
      </c>
    </row>
    <row r="10" spans="1:9" ht="20.100000000000001" customHeight="1" x14ac:dyDescent="0.2">
      <c r="A10" s="148">
        <v>7</v>
      </c>
      <c r="B10" s="149"/>
      <c r="C10" s="149"/>
      <c r="D10" s="149"/>
      <c r="E10" s="149"/>
      <c r="F10" s="149">
        <v>0.06</v>
      </c>
      <c r="G10" s="149">
        <v>0.06</v>
      </c>
      <c r="H10" s="150">
        <v>0.06</v>
      </c>
    </row>
    <row r="11" spans="1:9" ht="20.100000000000001" customHeight="1" x14ac:dyDescent="0.2">
      <c r="A11" s="145">
        <v>8</v>
      </c>
      <c r="B11" s="146"/>
      <c r="C11" s="146"/>
      <c r="D11" s="146"/>
      <c r="E11" s="146"/>
      <c r="F11" s="146">
        <v>0.05</v>
      </c>
      <c r="G11" s="146">
        <v>0.06</v>
      </c>
      <c r="H11" s="147">
        <v>0.06</v>
      </c>
    </row>
    <row r="12" spans="1:9" ht="20.100000000000001" customHeight="1" x14ac:dyDescent="0.2">
      <c r="A12" s="148">
        <v>9</v>
      </c>
      <c r="B12" s="149"/>
      <c r="C12" s="149"/>
      <c r="D12" s="149"/>
      <c r="E12" s="149"/>
      <c r="F12" s="149"/>
      <c r="G12" s="149">
        <v>0.05</v>
      </c>
      <c r="H12" s="150">
        <v>0.05</v>
      </c>
    </row>
    <row r="13" spans="1:9" ht="20.100000000000001" customHeight="1" x14ac:dyDescent="0.2">
      <c r="A13" s="151">
        <v>10</v>
      </c>
      <c r="B13" s="152"/>
      <c r="C13" s="152"/>
      <c r="D13" s="152"/>
      <c r="E13" s="152"/>
      <c r="F13" s="152"/>
      <c r="G13" s="152"/>
      <c r="H13" s="153">
        <v>0.04</v>
      </c>
    </row>
    <row r="14" spans="1:9" ht="15" customHeight="1" x14ac:dyDescent="0.2">
      <c r="A14" s="154" t="s">
        <v>66</v>
      </c>
      <c r="B14" s="155">
        <f>SUM(B4:B11)</f>
        <v>1</v>
      </c>
      <c r="C14" s="155">
        <f>SUM(C4:C11)</f>
        <v>1</v>
      </c>
      <c r="D14" s="155">
        <f>SUM(D4:D11)</f>
        <v>1</v>
      </c>
      <c r="E14" s="155">
        <f>SUM(E4:E11)</f>
        <v>1</v>
      </c>
      <c r="F14" s="155">
        <f>SUM(F4:F11)</f>
        <v>1</v>
      </c>
      <c r="G14" s="155">
        <f>SUM(G4:G12)</f>
        <v>1</v>
      </c>
      <c r="H14" s="155">
        <f>SUM(H4:H13)</f>
        <v>1.0000000000000002</v>
      </c>
    </row>
    <row r="15" spans="1:9" ht="15" customHeight="1" x14ac:dyDescent="0.2">
      <c r="A15" s="154"/>
      <c r="B15" s="155"/>
      <c r="C15" s="155"/>
      <c r="D15" s="155"/>
      <c r="E15" s="155"/>
    </row>
    <row r="16" spans="1:9" ht="15" customHeight="1" x14ac:dyDescent="0.2"/>
    <row r="17" spans="1:26" ht="15" customHeight="1" x14ac:dyDescent="0.2">
      <c r="A17" s="156" t="s">
        <v>67</v>
      </c>
      <c r="B17" s="156"/>
      <c r="C17" s="156"/>
      <c r="D17" s="156"/>
      <c r="E17" s="156"/>
      <c r="F17" s="156"/>
      <c r="G17" s="156"/>
      <c r="H17" s="156"/>
    </row>
    <row r="18" spans="1:26" ht="20.100000000000001" customHeight="1" x14ac:dyDescent="0.3">
      <c r="A18" s="157" t="s">
        <v>68</v>
      </c>
      <c r="B18" s="157"/>
      <c r="C18" s="157"/>
      <c r="D18" s="157"/>
      <c r="E18" s="157"/>
      <c r="F18" s="157"/>
      <c r="G18" s="157"/>
      <c r="H18" s="157"/>
      <c r="J18" s="157" t="s">
        <v>68</v>
      </c>
      <c r="K18" s="157"/>
      <c r="L18" s="157"/>
      <c r="M18" s="157"/>
      <c r="N18" s="157"/>
      <c r="O18" s="157"/>
      <c r="P18" s="157"/>
      <c r="Q18" s="157"/>
      <c r="S18" s="157" t="s">
        <v>68</v>
      </c>
      <c r="T18" s="157"/>
      <c r="U18" s="157"/>
      <c r="V18" s="157"/>
      <c r="W18" s="157"/>
      <c r="X18" s="157"/>
      <c r="Y18" s="157"/>
      <c r="Z18" s="157"/>
    </row>
    <row r="19" spans="1:26" ht="15" customHeight="1" x14ac:dyDescent="0.2">
      <c r="A19" s="158" t="s">
        <v>69</v>
      </c>
      <c r="B19" s="159"/>
      <c r="C19" s="160" t="s">
        <v>70</v>
      </c>
      <c r="D19" s="159"/>
      <c r="E19" s="159"/>
      <c r="F19" s="161" t="s">
        <v>25</v>
      </c>
      <c r="G19" s="161"/>
      <c r="H19" s="161"/>
      <c r="J19" s="158" t="s">
        <v>69</v>
      </c>
      <c r="K19" s="159"/>
      <c r="L19" s="160" t="s">
        <v>70</v>
      </c>
      <c r="M19" s="159"/>
      <c r="N19" s="159"/>
      <c r="O19" s="161" t="s">
        <v>27</v>
      </c>
      <c r="P19" s="161"/>
      <c r="Q19" s="161"/>
      <c r="S19" s="158" t="s">
        <v>69</v>
      </c>
      <c r="T19" s="159"/>
      <c r="U19" s="160" t="s">
        <v>70</v>
      </c>
      <c r="V19" s="159"/>
      <c r="W19" s="159"/>
      <c r="X19" s="161"/>
      <c r="Y19" s="161"/>
      <c r="Z19" s="161"/>
    </row>
    <row r="20" spans="1:26" ht="20.100000000000001" customHeight="1" x14ac:dyDescent="0.2">
      <c r="A20" s="158"/>
      <c r="B20" s="162">
        <v>0</v>
      </c>
      <c r="C20" s="160"/>
      <c r="D20" s="163">
        <v>0</v>
      </c>
      <c r="E20" s="164"/>
      <c r="F20" s="161"/>
      <c r="G20" s="161"/>
      <c r="H20" s="161"/>
      <c r="J20" s="158"/>
      <c r="K20" s="162">
        <v>0</v>
      </c>
      <c r="L20" s="160"/>
      <c r="M20" s="163">
        <v>0</v>
      </c>
      <c r="N20" s="164"/>
      <c r="O20" s="161"/>
      <c r="P20" s="161"/>
      <c r="Q20" s="161"/>
      <c r="S20" s="158"/>
      <c r="T20" s="162">
        <v>0</v>
      </c>
      <c r="U20" s="160"/>
      <c r="V20" s="163">
        <v>0</v>
      </c>
      <c r="W20" s="164"/>
      <c r="X20" s="161"/>
      <c r="Y20" s="161"/>
      <c r="Z20" s="161"/>
    </row>
    <row r="21" spans="1:26" ht="20.100000000000001" customHeight="1" x14ac:dyDescent="0.2">
      <c r="A21" s="165"/>
      <c r="B21" s="166"/>
      <c r="C21" s="166"/>
      <c r="D21" s="164"/>
      <c r="E21" s="164"/>
      <c r="F21" s="161"/>
      <c r="G21" s="161"/>
      <c r="H21" s="161"/>
      <c r="J21" s="165"/>
      <c r="K21" s="166"/>
      <c r="L21" s="166"/>
      <c r="M21" s="164"/>
      <c r="N21" s="164"/>
      <c r="O21" s="161"/>
      <c r="P21" s="161"/>
      <c r="Q21" s="161"/>
      <c r="S21" s="165"/>
      <c r="T21" s="166"/>
      <c r="U21" s="166"/>
      <c r="V21" s="164"/>
      <c r="W21" s="164"/>
      <c r="X21" s="161"/>
      <c r="Y21" s="161"/>
      <c r="Z21" s="161"/>
    </row>
    <row r="22" spans="1:26" ht="20.100000000000001" customHeight="1" x14ac:dyDescent="0.2">
      <c r="A22" s="167" t="s">
        <v>57</v>
      </c>
      <c r="B22" s="139" t="s">
        <v>58</v>
      </c>
      <c r="C22" s="139"/>
      <c r="D22" s="139"/>
      <c r="E22" s="139"/>
      <c r="F22" s="139"/>
      <c r="G22" s="139"/>
      <c r="H22" s="139"/>
      <c r="J22" s="167" t="s">
        <v>57</v>
      </c>
      <c r="K22" s="139" t="s">
        <v>58</v>
      </c>
      <c r="L22" s="139"/>
      <c r="M22" s="139"/>
      <c r="N22" s="139"/>
      <c r="O22" s="139"/>
      <c r="P22" s="139"/>
      <c r="Q22" s="139"/>
      <c r="S22" s="167" t="s">
        <v>57</v>
      </c>
      <c r="T22" s="139" t="s">
        <v>58</v>
      </c>
      <c r="U22" s="139"/>
      <c r="V22" s="139"/>
      <c r="W22" s="139"/>
      <c r="X22" s="139"/>
      <c r="Y22" s="139"/>
      <c r="Z22" s="139"/>
    </row>
    <row r="23" spans="1:26" ht="20.100000000000001" customHeight="1" x14ac:dyDescent="0.2">
      <c r="A23" s="167"/>
      <c r="B23" s="168" t="s">
        <v>59</v>
      </c>
      <c r="C23" s="168" t="s">
        <v>60</v>
      </c>
      <c r="D23" s="168" t="s">
        <v>61</v>
      </c>
      <c r="E23" s="168" t="s">
        <v>62</v>
      </c>
      <c r="F23" s="168" t="s">
        <v>63</v>
      </c>
      <c r="G23" s="168" t="s">
        <v>64</v>
      </c>
      <c r="H23" s="169" t="s">
        <v>65</v>
      </c>
      <c r="J23" s="167"/>
      <c r="K23" s="168" t="s">
        <v>59</v>
      </c>
      <c r="L23" s="168" t="s">
        <v>60</v>
      </c>
      <c r="M23" s="168" t="s">
        <v>61</v>
      </c>
      <c r="N23" s="168" t="s">
        <v>62</v>
      </c>
      <c r="O23" s="168" t="s">
        <v>63</v>
      </c>
      <c r="P23" s="168" t="s">
        <v>64</v>
      </c>
      <c r="Q23" s="169" t="s">
        <v>65</v>
      </c>
      <c r="S23" s="167"/>
      <c r="T23" s="168" t="s">
        <v>59</v>
      </c>
      <c r="U23" s="168" t="s">
        <v>60</v>
      </c>
      <c r="V23" s="168" t="s">
        <v>61</v>
      </c>
      <c r="W23" s="168" t="s">
        <v>62</v>
      </c>
      <c r="X23" s="168" t="s">
        <v>63</v>
      </c>
      <c r="Y23" s="168" t="s">
        <v>64</v>
      </c>
      <c r="Z23" s="169" t="s">
        <v>65</v>
      </c>
    </row>
    <row r="24" spans="1:26" ht="19.899999999999999" customHeight="1" x14ac:dyDescent="0.2">
      <c r="A24" s="170">
        <v>1</v>
      </c>
      <c r="B24" s="171" t="str">
        <f>IF(AND($B$20&gt;1,$B$20&lt;5),ROUND($D$20*B4,-3)," ")</f>
        <v xml:space="preserve"> </v>
      </c>
      <c r="C24" s="171" t="str">
        <f>IF(AND($B$20&gt;4,$B$20&lt;9),ROUND($D$20*C4,-3)," ")</f>
        <v xml:space="preserve"> </v>
      </c>
      <c r="D24" s="171" t="str">
        <f>IF(AND($B$20&gt;8,$B$20&lt;17),ROUND($D$20*D4,-3)," ")</f>
        <v xml:space="preserve"> </v>
      </c>
      <c r="E24" s="171" t="str">
        <f t="shared" ref="E24:E29" si="0">IF(AND($B$20&gt;16,$B$20&lt;26),ROUND($D$20*E4,-3)," ")</f>
        <v xml:space="preserve"> </v>
      </c>
      <c r="F24" s="171" t="str">
        <f t="shared" ref="F24:F31" si="1">IF(AND($B$20&gt;26,$B$20&lt;36),ROUND($D$20*F4,-3)," ")</f>
        <v xml:space="preserve"> </v>
      </c>
      <c r="G24" s="171" t="str">
        <f t="shared" ref="G24:G32" si="2">IF(AND($B$20&gt;36,$B$20&lt;46),ROUND($D$20*G4,-3)," ")</f>
        <v xml:space="preserve"> </v>
      </c>
      <c r="H24" s="171" t="str">
        <f t="shared" ref="H24:H33" si="3">IF(AND($B$20&gt;45,$B$20&lt;100),ROUND($D$20*H4,-3)," ")</f>
        <v xml:space="preserve"> </v>
      </c>
      <c r="J24" s="170">
        <v>1</v>
      </c>
      <c r="K24" s="171" t="str">
        <f>IF(AND($K$20&gt;1,$K$20&lt;5),ROUND($M$20*B4,-3)," ")</f>
        <v xml:space="preserve"> </v>
      </c>
      <c r="L24" s="171" t="str">
        <f>IF(AND($K$20&gt;4,$K$20&lt;9),ROUND($M$20*C4,-3)," ")</f>
        <v xml:space="preserve"> </v>
      </c>
      <c r="M24" s="171" t="str">
        <f>IF(AND($K$20&gt;8,$K$20&lt;17),ROUND($M$20*D4,-3)," ")</f>
        <v xml:space="preserve"> </v>
      </c>
      <c r="N24" s="171" t="str">
        <f>IF(AND($K$20&gt;16,$K$20&lt;26),ROUND($M$20*E4,-3)," ")</f>
        <v xml:space="preserve"> </v>
      </c>
      <c r="O24" s="171" t="str">
        <f>IF(AND($K$20&gt;26,$K$20&lt;36),ROUND($M$20*F4,-3)," ")</f>
        <v xml:space="preserve"> </v>
      </c>
      <c r="P24" s="171" t="str">
        <f>IF(AND($K$20&gt;36,$K$20&lt;46),ROUND($M$20*G4,-3)," ")</f>
        <v xml:space="preserve"> </v>
      </c>
      <c r="Q24" s="171" t="str">
        <f>IF(AND($K$20&gt;45,$K$20&lt;100),ROUND($M$20*H4,-3)," ")</f>
        <v xml:space="preserve"> </v>
      </c>
      <c r="S24" s="170">
        <v>1</v>
      </c>
      <c r="T24" s="171" t="str">
        <f>IF(AND($T$20&gt;1,$T$20&lt;5),ROUND($V$20*B4,-3)," ")</f>
        <v xml:space="preserve"> </v>
      </c>
      <c r="U24" s="171" t="str">
        <f>IF(AND($T$20&gt;4,$T$20&lt;9),ROUND($V$20*C4,-3)," ")</f>
        <v xml:space="preserve"> </v>
      </c>
      <c r="V24" s="171" t="str">
        <f>IF(AND($T$20&gt;8,$T$20&lt;17),ROUND($V$20*D4,-3)," ")</f>
        <v xml:space="preserve"> </v>
      </c>
      <c r="W24" s="171" t="str">
        <f>IF(AND($T$20&gt;16,$T$20&lt;26),ROUND($V$20*E4,-3)," ")</f>
        <v xml:space="preserve"> </v>
      </c>
      <c r="X24" s="171" t="str">
        <f>IF(AND($T$20&gt;26,$T$20&lt;36),ROUND($V$20*F4,-3)," ")</f>
        <v xml:space="preserve"> </v>
      </c>
      <c r="Y24" s="171" t="str">
        <f>IF(AND($T$20&gt;36,$T$20&lt;46),ROUND($V$20*G4,-3)," ")</f>
        <v xml:space="preserve"> </v>
      </c>
      <c r="Z24" s="171" t="str">
        <f>IF(AND($T$20&gt;45,$T$20&lt;100),ROUND($V$20*H4,-3)," ")</f>
        <v xml:space="preserve"> </v>
      </c>
    </row>
    <row r="25" spans="1:26" ht="19.899999999999999" customHeight="1" x14ac:dyDescent="0.2">
      <c r="A25" s="172">
        <v>2</v>
      </c>
      <c r="B25" s="173" t="str">
        <f>IF(AND($B$20&gt;1,$B$20&lt;5),ROUND($D$20*B5,-3)," ")</f>
        <v xml:space="preserve"> </v>
      </c>
      <c r="C25" s="173" t="str">
        <f>IF(AND($B$20&gt;4,$B$20&lt;9),ROUND($D$20*C5,-3)," ")</f>
        <v xml:space="preserve"> </v>
      </c>
      <c r="D25" s="173" t="str">
        <f>IF(AND($B$20&gt;8,$B$20&lt;17),ROUND($D$20*D5,-3)," ")</f>
        <v xml:space="preserve"> </v>
      </c>
      <c r="E25" s="173" t="str">
        <f t="shared" si="0"/>
        <v xml:space="preserve"> </v>
      </c>
      <c r="F25" s="173" t="str">
        <f t="shared" si="1"/>
        <v xml:space="preserve"> </v>
      </c>
      <c r="G25" s="173" t="str">
        <f t="shared" si="2"/>
        <v xml:space="preserve"> </v>
      </c>
      <c r="H25" s="173" t="str">
        <f t="shared" si="3"/>
        <v xml:space="preserve"> </v>
      </c>
      <c r="J25" s="172">
        <v>2</v>
      </c>
      <c r="K25" s="173" t="str">
        <f t="shared" ref="K25" si="4">IF(AND($K$20&gt;1,$K$20&lt;5),ROUND($M$20*B5,-3)," ")</f>
        <v xml:space="preserve"> </v>
      </c>
      <c r="L25" s="174" t="str">
        <f t="shared" ref="L25:L26" si="5">IF(AND($K$20&gt;4,$K$20&lt;9),ROUND($M$20*C5,-3)," ")</f>
        <v xml:space="preserve"> </v>
      </c>
      <c r="M25" s="174" t="str">
        <f t="shared" ref="M25:M27" si="6">IF(AND($K$20&gt;8,$K$20&lt;17),ROUND($M$20*D5,-3)," ")</f>
        <v xml:space="preserve"> </v>
      </c>
      <c r="N25" s="174" t="str">
        <f t="shared" ref="N25:N29" si="7">IF(AND($K$20&gt;16,$K$20&lt;26),ROUND($M$20*E5,-3)," ")</f>
        <v xml:space="preserve"> </v>
      </c>
      <c r="O25" s="174" t="str">
        <f t="shared" ref="O25:O31" si="8">IF(AND($K$20&gt;26,$K$20&lt;36),ROUND($M$20*F5,-3)," ")</f>
        <v xml:space="preserve"> </v>
      </c>
      <c r="P25" s="174" t="str">
        <f t="shared" ref="P25:P32" si="9">IF(AND($K$20&gt;36,$K$20&lt;46),ROUND($M$20*G5,-3)," ")</f>
        <v xml:space="preserve"> </v>
      </c>
      <c r="Q25" s="174" t="str">
        <f t="shared" ref="Q25:Q33" si="10">IF(AND($K$20&gt;45,$K$20&lt;100),ROUND($M$20*H5,-3)," ")</f>
        <v xml:space="preserve"> </v>
      </c>
      <c r="S25" s="172">
        <v>2</v>
      </c>
      <c r="T25" s="174" t="str">
        <f>IF(AND($T$20&gt;1,$T$20&lt;5),ROUND($V$20*B5,-3)," ")</f>
        <v xml:space="preserve"> </v>
      </c>
      <c r="U25" s="174" t="str">
        <f t="shared" ref="U25:U26" si="11">IF(AND($T$20&gt;4,$T$20&lt;9),ROUND($V$20*C5,-3)," ")</f>
        <v xml:space="preserve"> </v>
      </c>
      <c r="V25" s="174" t="str">
        <f t="shared" ref="V25:V27" si="12">IF(AND($T$20&gt;8,$T$20&lt;17),ROUND($V$20*D5,-3)," ")</f>
        <v xml:space="preserve"> </v>
      </c>
      <c r="W25" s="174" t="str">
        <f t="shared" ref="W25:W29" si="13">IF(AND($T$20&gt;16,$T$20&lt;26),ROUND($V$20*E5,-3)," ")</f>
        <v xml:space="preserve"> </v>
      </c>
      <c r="X25" s="174" t="str">
        <f t="shared" ref="X25:X31" si="14">IF(AND($T$20&gt;26,$T$20&lt;36),ROUND($V$20*F5,-3)," ")</f>
        <v xml:space="preserve"> </v>
      </c>
      <c r="Y25" s="174" t="str">
        <f t="shared" ref="Y25:Y32" si="15">IF(AND($T$20&gt;36,$T$20&lt;46),ROUND($V$20*G5,-3)," ")</f>
        <v xml:space="preserve"> </v>
      </c>
      <c r="Z25" s="174" t="str">
        <f t="shared" ref="Z25:Z33" si="16">IF(AND($T$20&gt;45,$T$20&lt;100),ROUND($V$20*H5,-3)," ")</f>
        <v xml:space="preserve"> </v>
      </c>
    </row>
    <row r="26" spans="1:26" ht="19.899999999999999" customHeight="1" x14ac:dyDescent="0.2">
      <c r="A26" s="170">
        <v>3</v>
      </c>
      <c r="B26" s="171"/>
      <c r="C26" s="171" t="str">
        <f>IF(AND($B$20&gt;4,$B$20&lt;9),ROUND($D$20*C6,-3)," ")</f>
        <v xml:space="preserve"> </v>
      </c>
      <c r="D26" s="171" t="str">
        <f>IF(AND($B$20&gt;8,$B$20&lt;17),ROUND($D$20*D6,-3)," ")</f>
        <v xml:space="preserve"> </v>
      </c>
      <c r="E26" s="171" t="str">
        <f t="shared" si="0"/>
        <v xml:space="preserve"> </v>
      </c>
      <c r="F26" s="171" t="str">
        <f t="shared" si="1"/>
        <v xml:space="preserve"> </v>
      </c>
      <c r="G26" s="171" t="str">
        <f t="shared" si="2"/>
        <v xml:space="preserve"> </v>
      </c>
      <c r="H26" s="171" t="str">
        <f t="shared" si="3"/>
        <v xml:space="preserve"> </v>
      </c>
      <c r="J26" s="170">
        <v>3</v>
      </c>
      <c r="K26" s="171"/>
      <c r="L26" s="171" t="str">
        <f t="shared" si="5"/>
        <v xml:space="preserve"> </v>
      </c>
      <c r="M26" s="171" t="str">
        <f t="shared" si="6"/>
        <v xml:space="preserve"> </v>
      </c>
      <c r="N26" s="171" t="str">
        <f t="shared" si="7"/>
        <v xml:space="preserve"> </v>
      </c>
      <c r="O26" s="171" t="str">
        <f t="shared" si="8"/>
        <v xml:space="preserve"> </v>
      </c>
      <c r="P26" s="171" t="str">
        <f t="shared" si="9"/>
        <v xml:space="preserve"> </v>
      </c>
      <c r="Q26" s="171" t="str">
        <f t="shared" si="10"/>
        <v xml:space="preserve"> </v>
      </c>
      <c r="S26" s="170">
        <v>3</v>
      </c>
      <c r="T26" s="171"/>
      <c r="U26" s="171" t="str">
        <f t="shared" si="11"/>
        <v xml:space="preserve"> </v>
      </c>
      <c r="V26" s="171" t="str">
        <f t="shared" si="12"/>
        <v xml:space="preserve"> </v>
      </c>
      <c r="W26" s="171" t="str">
        <f t="shared" si="13"/>
        <v xml:space="preserve"> </v>
      </c>
      <c r="X26" s="171" t="str">
        <f t="shared" si="14"/>
        <v xml:space="preserve"> </v>
      </c>
      <c r="Y26" s="171" t="str">
        <f t="shared" si="15"/>
        <v xml:space="preserve"> </v>
      </c>
      <c r="Z26" s="171" t="str">
        <f t="shared" si="16"/>
        <v xml:space="preserve"> </v>
      </c>
    </row>
    <row r="27" spans="1:26" ht="19.899999999999999" customHeight="1" x14ac:dyDescent="0.2">
      <c r="A27" s="172">
        <v>4</v>
      </c>
      <c r="B27" s="173"/>
      <c r="C27" s="173"/>
      <c r="D27" s="173" t="str">
        <f>IF(AND($B$20&gt;8,$B$20&lt;17),ROUND($D$20*D7,-3)," ")</f>
        <v xml:space="preserve"> </v>
      </c>
      <c r="E27" s="173" t="str">
        <f t="shared" si="0"/>
        <v xml:space="preserve"> </v>
      </c>
      <c r="F27" s="173" t="str">
        <f t="shared" si="1"/>
        <v xml:space="preserve"> </v>
      </c>
      <c r="G27" s="173" t="str">
        <f t="shared" si="2"/>
        <v xml:space="preserve"> </v>
      </c>
      <c r="H27" s="173" t="str">
        <f t="shared" si="3"/>
        <v xml:space="preserve"> </v>
      </c>
      <c r="J27" s="172">
        <v>4</v>
      </c>
      <c r="K27" s="172"/>
      <c r="L27" s="175"/>
      <c r="M27" s="174" t="str">
        <f t="shared" si="6"/>
        <v xml:space="preserve"> </v>
      </c>
      <c r="N27" s="174" t="str">
        <f t="shared" si="7"/>
        <v xml:space="preserve"> </v>
      </c>
      <c r="O27" s="174" t="str">
        <f t="shared" si="8"/>
        <v xml:space="preserve"> </v>
      </c>
      <c r="P27" s="174" t="str">
        <f t="shared" si="9"/>
        <v xml:space="preserve"> </v>
      </c>
      <c r="Q27" s="174" t="str">
        <f t="shared" si="10"/>
        <v xml:space="preserve"> </v>
      </c>
      <c r="S27" s="172">
        <v>4</v>
      </c>
      <c r="T27" s="175"/>
      <c r="U27" s="175"/>
      <c r="V27" s="174" t="str">
        <f t="shared" si="12"/>
        <v xml:space="preserve"> </v>
      </c>
      <c r="W27" s="174" t="str">
        <f t="shared" si="13"/>
        <v xml:space="preserve"> </v>
      </c>
      <c r="X27" s="174" t="str">
        <f t="shared" si="14"/>
        <v xml:space="preserve"> </v>
      </c>
      <c r="Y27" s="174" t="str">
        <f t="shared" si="15"/>
        <v xml:space="preserve"> </v>
      </c>
      <c r="Z27" s="174" t="str">
        <f t="shared" si="16"/>
        <v xml:space="preserve"> </v>
      </c>
    </row>
    <row r="28" spans="1:26" ht="19.899999999999999" customHeight="1" x14ac:dyDescent="0.2">
      <c r="A28" s="170">
        <v>5</v>
      </c>
      <c r="B28" s="171"/>
      <c r="C28" s="171"/>
      <c r="D28" s="171"/>
      <c r="E28" s="171" t="str">
        <f t="shared" si="0"/>
        <v xml:space="preserve"> </v>
      </c>
      <c r="F28" s="171" t="str">
        <f t="shared" si="1"/>
        <v xml:space="preserve"> </v>
      </c>
      <c r="G28" s="171" t="str">
        <f t="shared" si="2"/>
        <v xml:space="preserve"> </v>
      </c>
      <c r="H28" s="171" t="str">
        <f t="shared" si="3"/>
        <v xml:space="preserve"> </v>
      </c>
      <c r="J28" s="170">
        <v>5</v>
      </c>
      <c r="K28" s="170"/>
      <c r="L28" s="171"/>
      <c r="M28" s="171"/>
      <c r="N28" s="171" t="str">
        <f t="shared" si="7"/>
        <v xml:space="preserve"> </v>
      </c>
      <c r="O28" s="171" t="str">
        <f t="shared" si="8"/>
        <v xml:space="preserve"> </v>
      </c>
      <c r="P28" s="171" t="str">
        <f t="shared" si="9"/>
        <v xml:space="preserve"> </v>
      </c>
      <c r="Q28" s="171" t="str">
        <f t="shared" si="10"/>
        <v xml:space="preserve"> </v>
      </c>
      <c r="S28" s="170">
        <v>5</v>
      </c>
      <c r="T28" s="171"/>
      <c r="U28" s="171"/>
      <c r="V28" s="171"/>
      <c r="W28" s="171" t="str">
        <f t="shared" si="13"/>
        <v xml:space="preserve"> </v>
      </c>
      <c r="X28" s="171" t="str">
        <f t="shared" si="14"/>
        <v xml:space="preserve"> </v>
      </c>
      <c r="Y28" s="171" t="str">
        <f t="shared" si="15"/>
        <v xml:space="preserve"> </v>
      </c>
      <c r="Z28" s="171" t="str">
        <f t="shared" si="16"/>
        <v xml:space="preserve"> </v>
      </c>
    </row>
    <row r="29" spans="1:26" ht="19.899999999999999" customHeight="1" x14ac:dyDescent="0.2">
      <c r="A29" s="172">
        <v>6</v>
      </c>
      <c r="B29" s="173"/>
      <c r="C29" s="173"/>
      <c r="D29" s="173"/>
      <c r="E29" s="173" t="str">
        <f t="shared" si="0"/>
        <v xml:space="preserve"> </v>
      </c>
      <c r="F29" s="173" t="str">
        <f t="shared" si="1"/>
        <v xml:space="preserve"> </v>
      </c>
      <c r="G29" s="173" t="str">
        <f t="shared" si="2"/>
        <v xml:space="preserve"> </v>
      </c>
      <c r="H29" s="173" t="str">
        <f t="shared" si="3"/>
        <v xml:space="preserve"> </v>
      </c>
      <c r="J29" s="172">
        <v>6</v>
      </c>
      <c r="K29" s="172"/>
      <c r="L29" s="175"/>
      <c r="M29" s="174"/>
      <c r="N29" s="174" t="str">
        <f t="shared" si="7"/>
        <v xml:space="preserve"> </v>
      </c>
      <c r="O29" s="174" t="str">
        <f t="shared" si="8"/>
        <v xml:space="preserve"> </v>
      </c>
      <c r="P29" s="174" t="str">
        <f t="shared" si="9"/>
        <v xml:space="preserve"> </v>
      </c>
      <c r="Q29" s="174" t="str">
        <f t="shared" si="10"/>
        <v xml:space="preserve"> </v>
      </c>
      <c r="S29" s="172">
        <v>6</v>
      </c>
      <c r="T29" s="175"/>
      <c r="U29" s="175"/>
      <c r="V29" s="175"/>
      <c r="W29" s="174" t="str">
        <f t="shared" si="13"/>
        <v xml:space="preserve"> </v>
      </c>
      <c r="X29" s="174" t="str">
        <f t="shared" si="14"/>
        <v xml:space="preserve"> </v>
      </c>
      <c r="Y29" s="174" t="str">
        <f t="shared" si="15"/>
        <v xml:space="preserve"> </v>
      </c>
      <c r="Z29" s="174" t="str">
        <f t="shared" si="16"/>
        <v xml:space="preserve"> </v>
      </c>
    </row>
    <row r="30" spans="1:26" ht="19.899999999999999" customHeight="1" x14ac:dyDescent="0.2">
      <c r="A30" s="170">
        <v>7</v>
      </c>
      <c r="B30" s="171"/>
      <c r="C30" s="171"/>
      <c r="D30" s="171"/>
      <c r="E30" s="171"/>
      <c r="F30" s="171" t="str">
        <f t="shared" si="1"/>
        <v xml:space="preserve"> </v>
      </c>
      <c r="G30" s="171" t="str">
        <f t="shared" si="2"/>
        <v xml:space="preserve"> </v>
      </c>
      <c r="H30" s="171" t="str">
        <f t="shared" si="3"/>
        <v xml:space="preserve"> </v>
      </c>
      <c r="J30" s="170">
        <v>7</v>
      </c>
      <c r="K30" s="170"/>
      <c r="L30" s="171"/>
      <c r="M30" s="171"/>
      <c r="N30" s="171"/>
      <c r="O30" s="171" t="str">
        <f t="shared" si="8"/>
        <v xml:space="preserve"> </v>
      </c>
      <c r="P30" s="171" t="str">
        <f t="shared" si="9"/>
        <v xml:space="preserve"> </v>
      </c>
      <c r="Q30" s="171" t="str">
        <f t="shared" si="10"/>
        <v xml:space="preserve"> </v>
      </c>
      <c r="S30" s="170">
        <v>7</v>
      </c>
      <c r="T30" s="171"/>
      <c r="U30" s="171"/>
      <c r="V30" s="171"/>
      <c r="W30" s="171"/>
      <c r="X30" s="171" t="str">
        <f t="shared" si="14"/>
        <v xml:space="preserve"> </v>
      </c>
      <c r="Y30" s="171" t="str">
        <f t="shared" si="15"/>
        <v xml:space="preserve"> </v>
      </c>
      <c r="Z30" s="171" t="str">
        <f t="shared" si="16"/>
        <v xml:space="preserve"> </v>
      </c>
    </row>
    <row r="31" spans="1:26" ht="19.899999999999999" customHeight="1" x14ac:dyDescent="0.2">
      <c r="A31" s="172">
        <v>8</v>
      </c>
      <c r="B31" s="173"/>
      <c r="C31" s="173"/>
      <c r="D31" s="173"/>
      <c r="E31" s="173"/>
      <c r="F31" s="173" t="str">
        <f t="shared" si="1"/>
        <v xml:space="preserve"> </v>
      </c>
      <c r="G31" s="173" t="str">
        <f t="shared" si="2"/>
        <v xml:space="preserve"> </v>
      </c>
      <c r="H31" s="173" t="str">
        <f t="shared" si="3"/>
        <v xml:space="preserve"> </v>
      </c>
      <c r="J31" s="172">
        <v>8</v>
      </c>
      <c r="K31" s="172"/>
      <c r="L31" s="175"/>
      <c r="M31" s="174"/>
      <c r="N31" s="175"/>
      <c r="O31" s="174" t="str">
        <f t="shared" si="8"/>
        <v xml:space="preserve"> </v>
      </c>
      <c r="P31" s="174" t="str">
        <f t="shared" si="9"/>
        <v xml:space="preserve"> </v>
      </c>
      <c r="Q31" s="174" t="str">
        <f t="shared" si="10"/>
        <v xml:space="preserve"> </v>
      </c>
      <c r="S31" s="172">
        <v>8</v>
      </c>
      <c r="T31" s="173"/>
      <c r="U31" s="173"/>
      <c r="V31" s="173"/>
      <c r="W31" s="173"/>
      <c r="X31" s="174" t="str">
        <f t="shared" si="14"/>
        <v xml:space="preserve"> </v>
      </c>
      <c r="Y31" s="174" t="str">
        <f t="shared" si="15"/>
        <v xml:space="preserve"> </v>
      </c>
      <c r="Z31" s="174" t="str">
        <f t="shared" si="16"/>
        <v xml:space="preserve"> </v>
      </c>
    </row>
    <row r="32" spans="1:26" ht="19.899999999999999" customHeight="1" x14ac:dyDescent="0.2">
      <c r="A32" s="170">
        <v>9</v>
      </c>
      <c r="B32" s="171"/>
      <c r="C32" s="171"/>
      <c r="D32" s="171"/>
      <c r="E32" s="171"/>
      <c r="F32" s="171"/>
      <c r="G32" s="171" t="str">
        <f t="shared" si="2"/>
        <v xml:space="preserve"> </v>
      </c>
      <c r="H32" s="171" t="str">
        <f t="shared" si="3"/>
        <v xml:space="preserve"> </v>
      </c>
      <c r="J32" s="170">
        <v>9</v>
      </c>
      <c r="K32" s="170"/>
      <c r="L32" s="171"/>
      <c r="M32" s="171"/>
      <c r="N32" s="171"/>
      <c r="O32" s="171"/>
      <c r="P32" s="171" t="str">
        <f t="shared" si="9"/>
        <v xml:space="preserve"> </v>
      </c>
      <c r="Q32" s="171" t="str">
        <f t="shared" si="10"/>
        <v xml:space="preserve"> </v>
      </c>
      <c r="S32" s="170">
        <v>9</v>
      </c>
      <c r="T32" s="171"/>
      <c r="U32" s="171"/>
      <c r="V32" s="171"/>
      <c r="W32" s="171"/>
      <c r="X32" s="171"/>
      <c r="Y32" s="171" t="str">
        <f t="shared" si="15"/>
        <v xml:space="preserve"> </v>
      </c>
      <c r="Z32" s="171" t="str">
        <f t="shared" si="16"/>
        <v xml:space="preserve"> </v>
      </c>
    </row>
    <row r="33" spans="1:26" ht="19.899999999999999" customHeight="1" x14ac:dyDescent="0.2">
      <c r="A33" s="172">
        <v>10</v>
      </c>
      <c r="B33" s="173"/>
      <c r="C33" s="173"/>
      <c r="D33" s="173"/>
      <c r="E33" s="173"/>
      <c r="F33" s="173"/>
      <c r="G33" s="173"/>
      <c r="H33" s="173" t="str">
        <f t="shared" si="3"/>
        <v xml:space="preserve"> </v>
      </c>
      <c r="J33" s="172">
        <v>10</v>
      </c>
      <c r="K33" s="172"/>
      <c r="L33" s="175"/>
      <c r="M33" s="174"/>
      <c r="N33" s="175"/>
      <c r="O33" s="175"/>
      <c r="P33" s="175"/>
      <c r="Q33" s="174" t="str">
        <f t="shared" si="10"/>
        <v xml:space="preserve"> </v>
      </c>
      <c r="S33" s="172">
        <v>10</v>
      </c>
      <c r="T33" s="173"/>
      <c r="U33" s="173"/>
      <c r="V33" s="173"/>
      <c r="W33" s="173"/>
      <c r="X33" s="173"/>
      <c r="Y33" s="173"/>
      <c r="Z33" s="174" t="str">
        <f t="shared" si="16"/>
        <v xml:space="preserve"> </v>
      </c>
    </row>
  </sheetData>
  <mergeCells count="22">
    <mergeCell ref="A22:A23"/>
    <mergeCell ref="B22:H22"/>
    <mergeCell ref="J22:J23"/>
    <mergeCell ref="K22:Q22"/>
    <mergeCell ref="S22:S23"/>
    <mergeCell ref="T22:Z22"/>
    <mergeCell ref="S18:Z18"/>
    <mergeCell ref="A19:A20"/>
    <mergeCell ref="C19:C20"/>
    <mergeCell ref="F19:H21"/>
    <mergeCell ref="J19:J20"/>
    <mergeCell ref="L19:L20"/>
    <mergeCell ref="O19:Q21"/>
    <mergeCell ref="S19:S20"/>
    <mergeCell ref="U19:U20"/>
    <mergeCell ref="X19:Z21"/>
    <mergeCell ref="A1:H1"/>
    <mergeCell ref="A2:A3"/>
    <mergeCell ref="B2:H2"/>
    <mergeCell ref="A17:H17"/>
    <mergeCell ref="A18:H18"/>
    <mergeCell ref="J18:Q18"/>
  </mergeCells>
  <pageMargins left="0.30905511811023623" right="0.26456692913385832" top="0.72952755905511824" bottom="1.1814960629921261" header="0.33543307086614177" footer="0.78740157480314954"/>
  <pageSetup paperSize="0" fitToWidth="0" fitToHeight="0" pageOrder="overThenDown" orientation="portrait" horizontalDpi="0" verticalDpi="0" copies="0"/>
  <headerFooter alignWithMargins="0">
    <oddHeader>&amp;C&amp;A</oddHeader>
    <oddFooter>&amp;COldal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Szakági elszámolás</vt:lpstr>
      <vt:lpstr>Kategóriák Pénze</vt:lpstr>
      <vt:lpstr>Pénzdíj felosztás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Miklós Fábri</dc:creator>
  <cp:lastModifiedBy>Miklós Fábri</cp:lastModifiedBy>
  <dcterms:created xsi:type="dcterms:W3CDTF">2025-05-19T20:51:17Z</dcterms:created>
  <dcterms:modified xsi:type="dcterms:W3CDTF">2025-05-19T22:00:23Z</dcterms:modified>
</cp:coreProperties>
</file>