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5076DE9-0FC6-42BF-A91D-41845FF72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akági elszámolás" sheetId="1" r:id="rId1"/>
    <sheet name="Kategóriák Pénze" sheetId="2" r:id="rId2"/>
    <sheet name="Pénzdíj felosztá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" l="1"/>
  <c r="K24" i="3"/>
  <c r="Z25" i="3"/>
  <c r="Z26" i="3"/>
  <c r="Z27" i="3"/>
  <c r="Z28" i="3"/>
  <c r="Z29" i="3"/>
  <c r="Z30" i="3"/>
  <c r="Z31" i="3"/>
  <c r="Z32" i="3"/>
  <c r="Z33" i="3"/>
  <c r="Z24" i="3"/>
  <c r="Y25" i="3"/>
  <c r="Y26" i="3"/>
  <c r="Y27" i="3"/>
  <c r="Y28" i="3"/>
  <c r="Y29" i="3"/>
  <c r="Y30" i="3"/>
  <c r="Y31" i="3"/>
  <c r="Y32" i="3"/>
  <c r="Y24" i="3"/>
  <c r="X25" i="3"/>
  <c r="X26" i="3"/>
  <c r="X27" i="3"/>
  <c r="X28" i="3"/>
  <c r="X29" i="3"/>
  <c r="X30" i="3"/>
  <c r="X31" i="3"/>
  <c r="X24" i="3"/>
  <c r="W25" i="3"/>
  <c r="W26" i="3"/>
  <c r="W27" i="3"/>
  <c r="W28" i="3"/>
  <c r="W29" i="3"/>
  <c r="W24" i="3"/>
  <c r="V25" i="3"/>
  <c r="V26" i="3"/>
  <c r="V27" i="3"/>
  <c r="V24" i="3"/>
  <c r="U25" i="3"/>
  <c r="U26" i="3"/>
  <c r="U24" i="3"/>
  <c r="T25" i="3"/>
  <c r="T24" i="3"/>
  <c r="L25" i="3"/>
  <c r="L26" i="3"/>
  <c r="L24" i="3"/>
  <c r="Q25" i="3"/>
  <c r="Q26" i="3"/>
  <c r="Q27" i="3"/>
  <c r="Q28" i="3"/>
  <c r="Q29" i="3"/>
  <c r="Q30" i="3"/>
  <c r="Q31" i="3"/>
  <c r="Q32" i="3"/>
  <c r="Q33" i="3"/>
  <c r="Q24" i="3"/>
  <c r="P25" i="3"/>
  <c r="P26" i="3"/>
  <c r="P27" i="3"/>
  <c r="P28" i="3"/>
  <c r="P29" i="3"/>
  <c r="P30" i="3"/>
  <c r="P31" i="3"/>
  <c r="P32" i="3"/>
  <c r="P24" i="3"/>
  <c r="O25" i="3"/>
  <c r="O26" i="3"/>
  <c r="O27" i="3"/>
  <c r="O28" i="3"/>
  <c r="O29" i="3"/>
  <c r="O30" i="3"/>
  <c r="O31" i="3"/>
  <c r="O24" i="3"/>
  <c r="N29" i="3"/>
  <c r="N25" i="3"/>
  <c r="N26" i="3"/>
  <c r="N27" i="3"/>
  <c r="N28" i="3"/>
  <c r="N24" i="3"/>
  <c r="M25" i="3"/>
  <c r="M26" i="3"/>
  <c r="M27" i="3"/>
  <c r="M24" i="3"/>
  <c r="D24" i="3"/>
  <c r="C13" i="2" l="1"/>
  <c r="I12" i="2"/>
  <c r="I13" i="2"/>
  <c r="C12" i="2"/>
  <c r="I5" i="2" l="1"/>
  <c r="I4" i="2"/>
  <c r="C4" i="2"/>
  <c r="C6" i="2"/>
  <c r="C5" i="2"/>
  <c r="D4" i="2" l="1"/>
  <c r="D6" i="2"/>
  <c r="D5" i="2"/>
  <c r="G28" i="1"/>
  <c r="G27" i="1"/>
  <c r="G26" i="1"/>
  <c r="F28" i="1"/>
  <c r="F27" i="1"/>
  <c r="F26" i="1"/>
  <c r="E28" i="1"/>
  <c r="E27" i="1"/>
  <c r="E26" i="1"/>
  <c r="G25" i="1"/>
  <c r="G24" i="1"/>
  <c r="F25" i="1"/>
  <c r="F24" i="1"/>
  <c r="E25" i="1"/>
  <c r="E24" i="1"/>
  <c r="F23" i="1"/>
  <c r="F22" i="1"/>
  <c r="F21" i="1"/>
  <c r="F20" i="1"/>
  <c r="E23" i="1"/>
  <c r="E22" i="1"/>
  <c r="E21" i="1"/>
  <c r="E20" i="1"/>
  <c r="F19" i="1"/>
  <c r="F18" i="1"/>
  <c r="F17" i="1"/>
  <c r="E19" i="1"/>
  <c r="E18" i="1"/>
  <c r="E17" i="1"/>
  <c r="F16" i="1"/>
  <c r="E16" i="1"/>
  <c r="E15" i="1"/>
  <c r="F15" i="1"/>
  <c r="F14" i="1"/>
  <c r="E14" i="1"/>
  <c r="F13" i="1"/>
  <c r="E13" i="1"/>
  <c r="E12" i="1"/>
  <c r="E11" i="1"/>
  <c r="D7" i="2" l="1"/>
  <c r="G19" i="1"/>
  <c r="G20" i="1"/>
  <c r="G21" i="1"/>
  <c r="G22" i="1"/>
  <c r="G23" i="1"/>
  <c r="G15" i="1"/>
  <c r="G14" i="1"/>
  <c r="G16" i="1"/>
  <c r="G17" i="1"/>
  <c r="G18" i="1"/>
  <c r="G13" i="1"/>
  <c r="F11" i="1"/>
  <c r="F12" i="1"/>
  <c r="H33" i="3"/>
  <c r="H32" i="3"/>
  <c r="G32" i="3"/>
  <c r="H31" i="3"/>
  <c r="G31" i="3"/>
  <c r="F31" i="3"/>
  <c r="H30" i="3"/>
  <c r="G30" i="3"/>
  <c r="F30" i="3"/>
  <c r="H29" i="3"/>
  <c r="G29" i="3"/>
  <c r="F29" i="3"/>
  <c r="E29" i="3"/>
  <c r="H28" i="3"/>
  <c r="G28" i="3"/>
  <c r="F28" i="3"/>
  <c r="E28" i="3"/>
  <c r="H27" i="3"/>
  <c r="G27" i="3"/>
  <c r="F27" i="3"/>
  <c r="E27" i="3"/>
  <c r="D27" i="3"/>
  <c r="H26" i="3"/>
  <c r="G26" i="3"/>
  <c r="F26" i="3"/>
  <c r="E26" i="3"/>
  <c r="D26" i="3"/>
  <c r="C26" i="3"/>
  <c r="H25" i="3"/>
  <c r="G25" i="3"/>
  <c r="F25" i="3"/>
  <c r="E25" i="3"/>
  <c r="D25" i="3"/>
  <c r="C25" i="3"/>
  <c r="B25" i="3"/>
  <c r="H24" i="3"/>
  <c r="G24" i="3"/>
  <c r="F24" i="3"/>
  <c r="E24" i="3"/>
  <c r="C24" i="3"/>
  <c r="B24" i="3"/>
  <c r="H14" i="3"/>
  <c r="G14" i="3"/>
  <c r="F14" i="3"/>
  <c r="E14" i="3"/>
  <c r="D14" i="3"/>
  <c r="C14" i="3"/>
  <c r="B14" i="3"/>
  <c r="G12" i="1"/>
  <c r="G11" i="1"/>
  <c r="F29" i="1" l="1"/>
  <c r="E29" i="1"/>
  <c r="G29" i="1"/>
  <c r="J4" i="2" l="1"/>
  <c r="K4" i="2" s="1"/>
  <c r="D12" i="2"/>
  <c r="J12" i="2"/>
  <c r="E4" i="2"/>
  <c r="E5" i="2" l="1"/>
  <c r="F5" i="2" s="1"/>
  <c r="F4" i="2"/>
  <c r="K12" i="2"/>
  <c r="J13" i="2"/>
  <c r="K13" i="2" s="1"/>
  <c r="D13" i="2"/>
  <c r="E13" i="2" s="1"/>
  <c r="E12" i="2"/>
  <c r="E6" i="2"/>
  <c r="F6" i="2" s="1"/>
  <c r="J5" i="2"/>
  <c r="F7" i="2" l="1"/>
  <c r="E14" i="2"/>
  <c r="K14" i="2"/>
  <c r="K5" i="2"/>
  <c r="K6" i="2" s="1"/>
</calcChain>
</file>

<file path=xl/sharedStrings.xml><?xml version="1.0" encoding="utf-8"?>
<sst xmlns="http://schemas.openxmlformats.org/spreadsheetml/2006/main" count="122" uniqueCount="68">
  <si>
    <t>JEGYZŐKÖNYV</t>
  </si>
  <si>
    <t>Lovastusa versenyeken beszedett szakági pénzekről</t>
  </si>
  <si>
    <t>Helyszín:</t>
  </si>
  <si>
    <t>Időpont:</t>
  </si>
  <si>
    <t>Verseny rendezője:</t>
  </si>
  <si>
    <t>Versenybíróság elnöke:</t>
  </si>
  <si>
    <t>Technikai küldött:</t>
  </si>
  <si>
    <t>Versenyiroda:</t>
  </si>
  <si>
    <t>Kategóriák</t>
  </si>
  <si>
    <t>Nevezési díj</t>
  </si>
  <si>
    <t>Indulók  /Díjlovaglás/</t>
  </si>
  <si>
    <t>Rendezőé</t>
  </si>
  <si>
    <t>Befizetendő  MLTSzB felé</t>
  </si>
  <si>
    <t>Pénzdíj alap</t>
  </si>
  <si>
    <t>Összesen:</t>
  </si>
  <si>
    <t>Lovastusa Szakággal elszámol:</t>
  </si>
  <si>
    <t xml:space="preserve"> versenyrendező  aláírása</t>
  </si>
  <si>
    <t>A kitöltött adatok, a valóságnak megfelelnek:</t>
  </si>
  <si>
    <t>vezető bíró, vagy technikai küldött  aláírása</t>
  </si>
  <si>
    <t>Startok száma</t>
  </si>
  <si>
    <t>Indulók %-os elosztása</t>
  </si>
  <si>
    <t>Összes pénzdíj</t>
  </si>
  <si>
    <t>Kategória pénzdíja</t>
  </si>
  <si>
    <t>Ellenőrzés:</t>
  </si>
  <si>
    <t>SZABÁLYZAT SZERINTI PÉNZDÍJ FELOSZTÁS</t>
  </si>
  <si>
    <t>Hely</t>
  </si>
  <si>
    <t>I N D U L Ó K   S Z Á M A</t>
  </si>
  <si>
    <t>2 - 4</t>
  </si>
  <si>
    <t>5 - 8</t>
  </si>
  <si>
    <t>9 - 16</t>
  </si>
  <si>
    <t>16 – 25</t>
  </si>
  <si>
    <t>26 – 35</t>
  </si>
  <si>
    <t>36 – 45</t>
  </si>
  <si>
    <t>45 &lt;</t>
  </si>
  <si>
    <t>összesen</t>
  </si>
  <si>
    <t>SZÁMÍTÁSI SEGÉDLET</t>
  </si>
  <si>
    <r>
      <t>Kitöltendő</t>
    </r>
    <r>
      <rPr>
        <sz val="14"/>
        <color theme="1"/>
        <rFont val="Times New Roman"/>
        <family val="1"/>
        <charset val="238"/>
      </rPr>
      <t>: pénzdíj összege, és a startok száma.</t>
    </r>
  </si>
  <si>
    <t>Startok száma:</t>
  </si>
  <si>
    <t>Pénzdíj összege:</t>
  </si>
  <si>
    <t>AC – nyitott</t>
  </si>
  <si>
    <t>AC – REV felkészítő</t>
  </si>
  <si>
    <t>CCN AK 80 – kezdő lovas</t>
  </si>
  <si>
    <t>CCN AK 80 – nyitott</t>
  </si>
  <si>
    <t>CCN AK 80 – nyitott - CCN*lovasok</t>
  </si>
  <si>
    <t>CCN A0 90 – előkezdő ló</t>
  </si>
  <si>
    <t>CCN A0 90 – nyitott</t>
  </si>
  <si>
    <t>CCN A0 90 – nyitott - CCN*lovasok</t>
  </si>
  <si>
    <t xml:space="preserve">CCN A0 90 –  ifjúsági lovas </t>
  </si>
  <si>
    <t>CCN A 100 – kezdő ló</t>
  </si>
  <si>
    <t>CCN A 100 – amatőr</t>
  </si>
  <si>
    <t xml:space="preserve">CCN A 100 - nyitott </t>
  </si>
  <si>
    <t xml:space="preserve">CCN A 100 – ifi </t>
  </si>
  <si>
    <t>CCN1*-Intro</t>
  </si>
  <si>
    <t xml:space="preserve">CCN1*-Intro - ifjúsági lovas </t>
  </si>
  <si>
    <t>CCN2* -  nyitott</t>
  </si>
  <si>
    <t>CCN2* -  fiatal lovas</t>
  </si>
  <si>
    <t>CCN3* -  nyitott</t>
  </si>
  <si>
    <t>A napi 40 főt meg nem haladó startszámú egynapos versenyek esetében a rendezőnél marad a szakág
felé befizetendő összeg. A több mint 40 start/nap számot mutató egynapos versenyek esetében a 40
start feletti befizetett nevezési díjak a szakágat illetik meg, amit a rendező utal át a szakág felé.</t>
  </si>
  <si>
    <t>Ha CCN A 100 kategória a legmagasabb versenyszám - 
kezdő ló,  amatőr és nyitott kategóriában kerül a pénzdíj felosztásra
az indulói létszám arányában</t>
  </si>
  <si>
    <t>Amatőr</t>
  </si>
  <si>
    <t>Kezdő ló</t>
  </si>
  <si>
    <t>Nyitott</t>
  </si>
  <si>
    <t xml:space="preserve">CCN A 100 </t>
  </si>
  <si>
    <t>A CCN A 100 kategória feletti versenyeken a két legmagasabb terhelésű kategória között kell a pénzdíjat felosztani 60%-40% arányban</t>
  </si>
  <si>
    <t>CCN2*-S</t>
  </si>
  <si>
    <t>CCN3*-S</t>
  </si>
  <si>
    <t>CCN1*-Intro Nyitott</t>
  </si>
  <si>
    <t>Ha CCN A 100 kategória a második legmagasabb kategória, a pénzdíj 40%-a a CCN A 100 kategóriában abszolút sorrend szerint kerül felosztásra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</si>
</sst>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Ft&quot;;[Red]#,##0&quot; Ft&quot;"/>
    <numFmt numFmtId="165" formatCode="#,##0&quot; Ft&quot;;[Red]&quot;-&quot;#,##0&quot; Ft&quot;"/>
    <numFmt numFmtId="166" formatCode="#,##0&quot; &quot;[$Ft-40E];[Red]&quot;-&quot;#,##0&quot; &quot;[$Ft-40E]"/>
    <numFmt numFmtId="167" formatCode="#,##0.00&quot; &quot;[$Ft-40E];[Red]&quot;-&quot;#,##0.00&quot; &quot;[$Ft-40E]"/>
  </numFmts>
  <fonts count="35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FF99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0"/>
      <color theme="1"/>
      <name val="Arial CE"/>
      <charset val="238"/>
    </font>
    <font>
      <b/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80008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i/>
      <sz val="10"/>
      <color theme="1"/>
      <name val="Georgia"/>
      <family val="1"/>
      <charset val="238"/>
    </font>
    <font>
      <sz val="8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b/>
      <i/>
      <sz val="10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i/>
      <u/>
      <sz val="10"/>
      <color theme="1"/>
      <name val="Georgia"/>
      <family val="1"/>
      <charset val="238"/>
    </font>
    <font>
      <u/>
      <sz val="10"/>
      <color theme="1"/>
      <name val="Georgia"/>
      <family val="1"/>
      <charset val="238"/>
    </font>
    <font>
      <sz val="14"/>
      <color theme="1"/>
      <name val="Times New Roman"/>
      <family val="1"/>
      <charset val="238"/>
    </font>
    <font>
      <i/>
      <sz val="10"/>
      <color theme="2" tint="-0.499984740745262"/>
      <name val="Georgia"/>
      <family val="1"/>
      <charset val="238"/>
    </font>
    <font>
      <sz val="10"/>
      <color theme="2" tint="-0.249977111117893"/>
      <name val="Georg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CCCCCC"/>
        <bgColor rgb="FFCCCCCC"/>
      </patternFill>
    </fill>
    <fill>
      <patternFill patternType="solid">
        <fgColor rgb="FFDDDDDD"/>
        <bgColor rgb="FFDDDDD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EEEE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DDDDDD"/>
      </patternFill>
    </fill>
  </fills>
  <borders count="4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0" borderId="0"/>
    <xf numFmtId="0" fontId="5" fillId="0" borderId="2"/>
    <xf numFmtId="0" fontId="6" fillId="0" borderId="3"/>
    <xf numFmtId="0" fontId="7" fillId="0" borderId="4"/>
    <xf numFmtId="0" fontId="7" fillId="0" borderId="0"/>
    <xf numFmtId="0" fontId="13" fillId="4" borderId="0"/>
    <xf numFmtId="0" fontId="19" fillId="3" borderId="0"/>
    <xf numFmtId="0" fontId="20" fillId="23" borderId="0"/>
    <xf numFmtId="0" fontId="3" fillId="7" borderId="1"/>
    <xf numFmtId="0" fontId="14" fillId="22" borderId="8"/>
    <xf numFmtId="0" fontId="21" fillId="22" borderId="1"/>
    <xf numFmtId="0" fontId="11" fillId="0" borderId="6"/>
    <xf numFmtId="0" fontId="8" fillId="16" borderId="5"/>
    <xf numFmtId="0" fontId="9" fillId="0" borderId="0"/>
    <xf numFmtId="0" fontId="12" fillId="17" borderId="7"/>
    <xf numFmtId="0" fontId="15" fillId="0" borderId="0"/>
    <xf numFmtId="0" fontId="17" fillId="0" borderId="9"/>
    <xf numFmtId="0" fontId="1" fillId="2" borderId="0"/>
    <xf numFmtId="0" fontId="1" fillId="8" borderId="0"/>
    <xf numFmtId="0" fontId="2" fillId="12" borderId="0"/>
    <xf numFmtId="0" fontId="1" fillId="3" borderId="0"/>
    <xf numFmtId="0" fontId="1" fillId="9" borderId="0"/>
    <xf numFmtId="0" fontId="2" fillId="9" borderId="0"/>
    <xf numFmtId="0" fontId="1" fillId="4" borderId="0"/>
    <xf numFmtId="0" fontId="1" fillId="10" borderId="0"/>
    <xf numFmtId="0" fontId="2" fillId="10" borderId="0"/>
    <xf numFmtId="0" fontId="1" fillId="5" borderId="0"/>
    <xf numFmtId="0" fontId="1" fillId="5" borderId="0"/>
    <xf numFmtId="0" fontId="2" fillId="13" borderId="0"/>
    <xf numFmtId="0" fontId="1" fillId="6" borderId="0"/>
    <xf numFmtId="0" fontId="1" fillId="8" borderId="0"/>
    <xf numFmtId="0" fontId="2" fillId="14" borderId="0"/>
    <xf numFmtId="0" fontId="1" fillId="7" borderId="0"/>
    <xf numFmtId="0" fontId="1" fillId="11" borderId="0"/>
    <xf numFmtId="0" fontId="2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2" fillId="18" borderId="0"/>
    <xf numFmtId="0" fontId="2" fillId="19" borderId="0"/>
    <xf numFmtId="0" fontId="2" fillId="20" borderId="0"/>
    <xf numFmtId="0" fontId="2" fillId="13" borderId="0"/>
    <xf numFmtId="0" fontId="2" fillId="14" borderId="0"/>
    <xf numFmtId="0" fontId="2" fillId="21" borderId="0"/>
    <xf numFmtId="0" fontId="16" fillId="0" borderId="0"/>
    <xf numFmtId="0" fontId="18" fillId="0" borderId="0"/>
    <xf numFmtId="167" fontId="18" fillId="0" borderId="0"/>
  </cellStyleXfs>
  <cellXfs count="168">
    <xf numFmtId="0" fontId="0" fillId="0" borderId="0" xfId="0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165" fontId="23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165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wrapText="1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25" borderId="11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3" fillId="25" borderId="11" xfId="0" applyNumberFormat="1" applyFont="1" applyFill="1" applyBorder="1" applyAlignment="1">
      <alignment horizontal="center" vertical="center"/>
    </xf>
    <xf numFmtId="166" fontId="22" fillId="25" borderId="1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49" fontId="23" fillId="0" borderId="0" xfId="44" applyNumberFormat="1" applyFont="1" applyAlignment="1">
      <alignment horizontal="center" vertical="center"/>
    </xf>
    <xf numFmtId="49" fontId="23" fillId="0" borderId="16" xfId="44" applyNumberFormat="1" applyFont="1" applyBorder="1" applyAlignment="1">
      <alignment horizontal="center" vertical="center"/>
    </xf>
    <xf numFmtId="1" fontId="23" fillId="24" borderId="14" xfId="44" applyNumberFormat="1" applyFont="1" applyFill="1" applyBorder="1" applyAlignment="1">
      <alignment horizontal="center" vertical="center"/>
    </xf>
    <xf numFmtId="9" fontId="22" fillId="24" borderId="17" xfId="44" applyNumberFormat="1" applyFont="1" applyFill="1" applyBorder="1" applyAlignment="1">
      <alignment horizontal="center" vertical="center"/>
    </xf>
    <xf numFmtId="9" fontId="22" fillId="24" borderId="15" xfId="44" applyNumberFormat="1" applyFont="1" applyFill="1" applyBorder="1" applyAlignment="1">
      <alignment horizontal="center" vertical="center"/>
    </xf>
    <xf numFmtId="1" fontId="23" fillId="0" borderId="18" xfId="44" applyNumberFormat="1" applyFont="1" applyBorder="1" applyAlignment="1">
      <alignment horizontal="center" vertical="center"/>
    </xf>
    <xf numFmtId="9" fontId="22" fillId="0" borderId="0" xfId="44" applyNumberFormat="1" applyFont="1" applyAlignment="1">
      <alignment horizontal="center" vertical="center"/>
    </xf>
    <xf numFmtId="9" fontId="22" fillId="0" borderId="16" xfId="44" applyNumberFormat="1" applyFont="1" applyBorder="1" applyAlignment="1">
      <alignment horizontal="center" vertical="center"/>
    </xf>
    <xf numFmtId="1" fontId="23" fillId="24" borderId="18" xfId="44" applyNumberFormat="1" applyFont="1" applyFill="1" applyBorder="1" applyAlignment="1">
      <alignment horizontal="center" vertical="center"/>
    </xf>
    <xf numFmtId="9" fontId="22" fillId="24" borderId="0" xfId="44" applyNumberFormat="1" applyFont="1" applyFill="1" applyAlignment="1">
      <alignment horizontal="center" vertical="center"/>
    </xf>
    <xf numFmtId="9" fontId="22" fillId="24" borderId="16" xfId="44" applyNumberFormat="1" applyFont="1" applyFill="1" applyBorder="1" applyAlignment="1">
      <alignment horizontal="center" vertical="center"/>
    </xf>
    <xf numFmtId="1" fontId="23" fillId="0" borderId="19" xfId="44" applyNumberFormat="1" applyFont="1" applyBorder="1" applyAlignment="1">
      <alignment horizontal="center" vertical="center"/>
    </xf>
    <xf numFmtId="9" fontId="22" fillId="0" borderId="12" xfId="44" applyNumberFormat="1" applyFont="1" applyBorder="1" applyAlignment="1">
      <alignment horizontal="center" vertical="center"/>
    </xf>
    <xf numFmtId="9" fontId="22" fillId="0" borderId="20" xfId="44" applyNumberFormat="1" applyFont="1" applyBorder="1" applyAlignment="1">
      <alignment horizontal="center" vertical="center"/>
    </xf>
    <xf numFmtId="1" fontId="24" fillId="0" borderId="0" xfId="44" applyNumberFormat="1" applyFont="1" applyAlignment="1">
      <alignment horizontal="center" vertical="center"/>
    </xf>
    <xf numFmtId="9" fontId="24" fillId="0" borderId="0" xfId="44" applyNumberFormat="1" applyFont="1" applyAlignment="1">
      <alignment horizontal="center" vertical="center"/>
    </xf>
    <xf numFmtId="0" fontId="23" fillId="26" borderId="17" xfId="0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2" fillId="26" borderId="0" xfId="0" applyFont="1" applyFill="1" applyAlignment="1">
      <alignment horizontal="center" vertical="center"/>
    </xf>
    <xf numFmtId="0" fontId="23" fillId="26" borderId="22" xfId="0" applyFont="1" applyFill="1" applyBorder="1" applyAlignment="1">
      <alignment horizontal="center" vertical="center"/>
    </xf>
    <xf numFmtId="0" fontId="23" fillId="26" borderId="0" xfId="0" applyFont="1" applyFill="1" applyAlignment="1">
      <alignment horizontal="center" vertical="center"/>
    </xf>
    <xf numFmtId="49" fontId="23" fillId="0" borderId="12" xfId="44" applyNumberFormat="1" applyFont="1" applyBorder="1" applyAlignment="1">
      <alignment horizontal="center" vertical="center"/>
    </xf>
    <xf numFmtId="49" fontId="23" fillId="0" borderId="20" xfId="44" applyNumberFormat="1" applyFont="1" applyBorder="1" applyAlignment="1">
      <alignment horizontal="center" vertical="center"/>
    </xf>
    <xf numFmtId="1" fontId="22" fillId="26" borderId="11" xfId="44" applyNumberFormat="1" applyFont="1" applyFill="1" applyBorder="1" applyAlignment="1">
      <alignment horizontal="center" vertical="center"/>
    </xf>
    <xf numFmtId="164" fontId="22" fillId="26" borderId="11" xfId="44" applyNumberFormat="1" applyFont="1" applyFill="1" applyBorder="1" applyAlignment="1">
      <alignment horizontal="center" vertical="center"/>
    </xf>
    <xf numFmtId="1" fontId="22" fillId="0" borderId="11" xfId="44" applyNumberFormat="1" applyFont="1" applyBorder="1" applyAlignment="1">
      <alignment horizontal="center" vertical="center"/>
    </xf>
    <xf numFmtId="164" fontId="22" fillId="0" borderId="11" xfId="44" applyNumberFormat="1" applyFont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165" fontId="22" fillId="24" borderId="14" xfId="0" applyNumberFormat="1" applyFont="1" applyFill="1" applyBorder="1" applyAlignment="1">
      <alignment horizontal="center" vertical="center" wrapText="1"/>
    </xf>
    <xf numFmtId="164" fontId="24" fillId="30" borderId="23" xfId="0" applyNumberFormat="1" applyFont="1" applyFill="1" applyBorder="1" applyAlignment="1">
      <alignment horizontal="center" vertical="center" wrapText="1"/>
    </xf>
    <xf numFmtId="164" fontId="24" fillId="30" borderId="24" xfId="0" applyNumberFormat="1" applyFont="1" applyFill="1" applyBorder="1" applyAlignment="1">
      <alignment horizontal="center" vertical="center" wrapText="1"/>
    </xf>
    <xf numFmtId="164" fontId="24" fillId="30" borderId="25" xfId="0" applyNumberFormat="1" applyFont="1" applyFill="1" applyBorder="1" applyAlignment="1">
      <alignment horizontal="center" vertical="center" wrapText="1"/>
    </xf>
    <xf numFmtId="0" fontId="22" fillId="28" borderId="23" xfId="0" applyFont="1" applyFill="1" applyBorder="1" applyAlignment="1">
      <alignment horizontal="center" vertical="center" wrapText="1"/>
    </xf>
    <xf numFmtId="165" fontId="22" fillId="28" borderId="23" xfId="0" applyNumberFormat="1" applyFont="1" applyFill="1" applyBorder="1" applyAlignment="1">
      <alignment horizontal="center" vertical="center" wrapText="1"/>
    </xf>
    <xf numFmtId="165" fontId="22" fillId="29" borderId="23" xfId="0" applyNumberFormat="1" applyFont="1" applyFill="1" applyBorder="1" applyAlignment="1">
      <alignment horizontal="center" vertical="center" wrapText="1"/>
    </xf>
    <xf numFmtId="0" fontId="22" fillId="29" borderId="23" xfId="0" applyFont="1" applyFill="1" applyBorder="1" applyAlignment="1">
      <alignment horizontal="center" vertical="center" wrapText="1"/>
    </xf>
    <xf numFmtId="165" fontId="22" fillId="28" borderId="24" xfId="0" applyNumberFormat="1" applyFont="1" applyFill="1" applyBorder="1" applyAlignment="1">
      <alignment horizontal="center" vertical="center" wrapText="1"/>
    </xf>
    <xf numFmtId="165" fontId="22" fillId="28" borderId="27" xfId="0" applyNumberFormat="1" applyFont="1" applyFill="1" applyBorder="1" applyAlignment="1">
      <alignment horizontal="center" vertical="center" wrapText="1"/>
    </xf>
    <xf numFmtId="165" fontId="22" fillId="28" borderId="25" xfId="0" applyNumberFormat="1" applyFont="1" applyFill="1" applyBorder="1" applyAlignment="1">
      <alignment horizontal="center" vertical="center" wrapText="1"/>
    </xf>
    <xf numFmtId="165" fontId="22" fillId="29" borderId="25" xfId="0" applyNumberFormat="1" applyFont="1" applyFill="1" applyBorder="1" applyAlignment="1">
      <alignment horizontal="center" vertical="center" wrapText="1"/>
    </xf>
    <xf numFmtId="165" fontId="22" fillId="28" borderId="29" xfId="0" applyNumberFormat="1" applyFont="1" applyFill="1" applyBorder="1" applyAlignment="1">
      <alignment horizontal="center" vertical="center" wrapText="1"/>
    </xf>
    <xf numFmtId="0" fontId="22" fillId="28" borderId="23" xfId="0" applyFont="1" applyFill="1" applyBorder="1" applyAlignment="1">
      <alignment vertical="center" wrapText="1"/>
    </xf>
    <xf numFmtId="164" fontId="24" fillId="28" borderId="23" xfId="0" applyNumberFormat="1" applyFont="1" applyFill="1" applyBorder="1" applyAlignment="1">
      <alignment horizontal="center" vertical="center" wrapText="1"/>
    </xf>
    <xf numFmtId="0" fontId="22" fillId="29" borderId="23" xfId="0" applyFont="1" applyFill="1" applyBorder="1" applyAlignment="1">
      <alignment vertical="center" wrapText="1"/>
    </xf>
    <xf numFmtId="0" fontId="25" fillId="28" borderId="26" xfId="0" applyFont="1" applyFill="1" applyBorder="1" applyAlignment="1">
      <alignment horizontal="center" vertical="center"/>
    </xf>
    <xf numFmtId="0" fontId="22" fillId="28" borderId="24" xfId="0" applyFont="1" applyFill="1" applyBorder="1" applyAlignment="1">
      <alignment vertical="center" wrapText="1"/>
    </xf>
    <xf numFmtId="164" fontId="24" fillId="28" borderId="24" xfId="0" applyNumberFormat="1" applyFont="1" applyFill="1" applyBorder="1" applyAlignment="1">
      <alignment horizontal="center" vertical="center" wrapText="1"/>
    </xf>
    <xf numFmtId="0" fontId="22" fillId="28" borderId="24" xfId="0" applyFont="1" applyFill="1" applyBorder="1" applyAlignment="1">
      <alignment horizontal="center" vertical="center" wrapText="1"/>
    </xf>
    <xf numFmtId="0" fontId="25" fillId="29" borderId="28" xfId="0" applyFont="1" applyFill="1" applyBorder="1" applyAlignment="1">
      <alignment horizontal="center" vertical="center"/>
    </xf>
    <xf numFmtId="0" fontId="22" fillId="29" borderId="25" xfId="0" applyFont="1" applyFill="1" applyBorder="1" applyAlignment="1">
      <alignment vertical="center" wrapText="1"/>
    </xf>
    <xf numFmtId="164" fontId="24" fillId="28" borderId="25" xfId="0" applyNumberFormat="1" applyFont="1" applyFill="1" applyBorder="1" applyAlignment="1">
      <alignment horizontal="center" vertical="center" wrapText="1"/>
    </xf>
    <xf numFmtId="0" fontId="22" fillId="29" borderId="25" xfId="0" applyFont="1" applyFill="1" applyBorder="1" applyAlignment="1">
      <alignment horizontal="center" vertical="center" wrapText="1"/>
    </xf>
    <xf numFmtId="164" fontId="24" fillId="29" borderId="23" xfId="0" applyNumberFormat="1" applyFont="1" applyFill="1" applyBorder="1" applyAlignment="1">
      <alignment horizontal="center" vertical="center" wrapText="1"/>
    </xf>
    <xf numFmtId="0" fontId="22" fillId="30" borderId="23" xfId="0" applyFont="1" applyFill="1" applyBorder="1" applyAlignment="1">
      <alignment vertical="center" wrapText="1"/>
    </xf>
    <xf numFmtId="0" fontId="22" fillId="30" borderId="23" xfId="0" applyFont="1" applyFill="1" applyBorder="1" applyAlignment="1">
      <alignment horizontal="center" vertical="center" wrapText="1"/>
    </xf>
    <xf numFmtId="165" fontId="22" fillId="30" borderId="23" xfId="0" applyNumberFormat="1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5" fillId="29" borderId="26" xfId="0" applyFont="1" applyFill="1" applyBorder="1" applyAlignment="1">
      <alignment horizontal="center" vertical="center"/>
    </xf>
    <xf numFmtId="0" fontId="22" fillId="29" borderId="24" xfId="0" applyFont="1" applyFill="1" applyBorder="1" applyAlignment="1">
      <alignment vertical="center" wrapText="1"/>
    </xf>
    <xf numFmtId="0" fontId="25" fillId="28" borderId="30" xfId="0" applyFont="1" applyFill="1" applyBorder="1" applyAlignment="1">
      <alignment horizontal="center" vertical="center"/>
    </xf>
    <xf numFmtId="165" fontId="22" fillId="28" borderId="31" xfId="0" applyNumberFormat="1" applyFont="1" applyFill="1" applyBorder="1" applyAlignment="1">
      <alignment horizontal="center" vertical="center" wrapText="1"/>
    </xf>
    <xf numFmtId="0" fontId="25" fillId="29" borderId="30" xfId="0" applyFont="1" applyFill="1" applyBorder="1" applyAlignment="1">
      <alignment horizontal="center" vertical="center"/>
    </xf>
    <xf numFmtId="0" fontId="25" fillId="30" borderId="30" xfId="0" applyFont="1" applyFill="1" applyBorder="1" applyAlignment="1">
      <alignment horizontal="center" vertical="center"/>
    </xf>
    <xf numFmtId="165" fontId="22" fillId="30" borderId="31" xfId="0" applyNumberFormat="1" applyFont="1" applyFill="1" applyBorder="1" applyAlignment="1">
      <alignment horizontal="center" vertical="center" wrapText="1"/>
    </xf>
    <xf numFmtId="0" fontId="25" fillId="27" borderId="30" xfId="0" applyFont="1" applyFill="1" applyBorder="1" applyAlignment="1">
      <alignment horizontal="center" vertical="center"/>
    </xf>
    <xf numFmtId="165" fontId="22" fillId="29" borderId="29" xfId="0" applyNumberFormat="1" applyFont="1" applyFill="1" applyBorder="1" applyAlignment="1">
      <alignment horizontal="center" vertical="center" wrapText="1"/>
    </xf>
    <xf numFmtId="0" fontId="25" fillId="30" borderId="26" xfId="0" applyFont="1" applyFill="1" applyBorder="1" applyAlignment="1">
      <alignment horizontal="center" vertical="center"/>
    </xf>
    <xf numFmtId="0" fontId="22" fillId="30" borderId="24" xfId="0" applyFont="1" applyFill="1" applyBorder="1" applyAlignment="1">
      <alignment vertical="center" wrapText="1"/>
    </xf>
    <xf numFmtId="0" fontId="22" fillId="30" borderId="24" xfId="0" applyFont="1" applyFill="1" applyBorder="1" applyAlignment="1">
      <alignment horizontal="center" vertical="center" wrapText="1"/>
    </xf>
    <xf numFmtId="165" fontId="22" fillId="30" borderId="24" xfId="0" applyNumberFormat="1" applyFont="1" applyFill="1" applyBorder="1" applyAlignment="1">
      <alignment horizontal="center" vertical="center" wrapText="1"/>
    </xf>
    <xf numFmtId="165" fontId="22" fillId="30" borderId="27" xfId="0" applyNumberFormat="1" applyFont="1" applyFill="1" applyBorder="1" applyAlignment="1">
      <alignment horizontal="center" vertical="center" wrapText="1"/>
    </xf>
    <xf numFmtId="0" fontId="25" fillId="30" borderId="28" xfId="0" applyFont="1" applyFill="1" applyBorder="1" applyAlignment="1">
      <alignment horizontal="center" vertical="center"/>
    </xf>
    <xf numFmtId="0" fontId="22" fillId="30" borderId="25" xfId="0" applyFont="1" applyFill="1" applyBorder="1" applyAlignment="1">
      <alignment vertical="center" wrapText="1"/>
    </xf>
    <xf numFmtId="0" fontId="22" fillId="30" borderId="25" xfId="0" applyFont="1" applyFill="1" applyBorder="1" applyAlignment="1">
      <alignment horizontal="center" vertical="center" wrapText="1"/>
    </xf>
    <xf numFmtId="165" fontId="22" fillId="30" borderId="25" xfId="0" applyNumberFormat="1" applyFont="1" applyFill="1" applyBorder="1" applyAlignment="1">
      <alignment horizontal="center" vertical="center" wrapText="1"/>
    </xf>
    <xf numFmtId="165" fontId="22" fillId="30" borderId="29" xfId="0" applyNumberFormat="1" applyFont="1" applyFill="1" applyBorder="1" applyAlignment="1">
      <alignment horizontal="center" vertical="center" wrapText="1"/>
    </xf>
    <xf numFmtId="0" fontId="25" fillId="28" borderId="28" xfId="0" applyFont="1" applyFill="1" applyBorder="1" applyAlignment="1">
      <alignment horizontal="center" vertical="center"/>
    </xf>
    <xf numFmtId="0" fontId="26" fillId="28" borderId="25" xfId="0" applyFont="1" applyFill="1" applyBorder="1" applyAlignment="1">
      <alignment vertical="center" wrapText="1"/>
    </xf>
    <xf numFmtId="0" fontId="22" fillId="28" borderId="25" xfId="0" applyFont="1" applyFill="1" applyBorder="1" applyAlignment="1">
      <alignment horizontal="center" vertical="center" wrapText="1"/>
    </xf>
    <xf numFmtId="0" fontId="25" fillId="27" borderId="28" xfId="0" applyFont="1" applyFill="1" applyBorder="1" applyAlignment="1">
      <alignment horizontal="center" vertical="center"/>
    </xf>
    <xf numFmtId="0" fontId="22" fillId="27" borderId="25" xfId="0" applyFont="1" applyFill="1" applyBorder="1" applyAlignment="1">
      <alignment vertical="center" wrapText="1"/>
    </xf>
    <xf numFmtId="0" fontId="22" fillId="27" borderId="25" xfId="0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vertical="center" wrapText="1"/>
    </xf>
    <xf numFmtId="165" fontId="22" fillId="24" borderId="21" xfId="0" applyNumberFormat="1" applyFont="1" applyFill="1" applyBorder="1" applyAlignment="1">
      <alignment horizontal="center" vertical="center" wrapText="1"/>
    </xf>
    <xf numFmtId="165" fontId="22" fillId="29" borderId="33" xfId="0" applyNumberFormat="1" applyFont="1" applyFill="1" applyBorder="1" applyAlignment="1">
      <alignment horizontal="center" vertical="center" wrapText="1"/>
    </xf>
    <xf numFmtId="165" fontId="22" fillId="29" borderId="34" xfId="0" applyNumberFormat="1" applyFont="1" applyFill="1" applyBorder="1" applyAlignment="1">
      <alignment horizontal="center" vertical="center" wrapText="1"/>
    </xf>
    <xf numFmtId="165" fontId="22" fillId="29" borderId="35" xfId="0" applyNumberFormat="1" applyFont="1" applyFill="1" applyBorder="1" applyAlignment="1">
      <alignment horizontal="center" vertical="center" wrapText="1"/>
    </xf>
    <xf numFmtId="165" fontId="22" fillId="30" borderId="33" xfId="0" applyNumberFormat="1" applyFont="1" applyFill="1" applyBorder="1" applyAlignment="1">
      <alignment horizontal="center" vertical="center" wrapText="1"/>
    </xf>
    <xf numFmtId="165" fontId="22" fillId="27" borderId="34" xfId="0" applyNumberFormat="1" applyFont="1" applyFill="1" applyBorder="1" applyAlignment="1">
      <alignment horizontal="center" vertical="center" wrapText="1"/>
    </xf>
    <xf numFmtId="165" fontId="22" fillId="27" borderId="35" xfId="0" applyNumberFormat="1" applyFont="1" applyFill="1" applyBorder="1" applyAlignment="1">
      <alignment horizontal="center" vertical="center" wrapText="1"/>
    </xf>
    <xf numFmtId="165" fontId="22" fillId="24" borderId="36" xfId="0" applyNumberFormat="1" applyFont="1" applyFill="1" applyBorder="1" applyAlignment="1">
      <alignment horizontal="center" vertical="center" wrapText="1"/>
    </xf>
    <xf numFmtId="0" fontId="22" fillId="29" borderId="32" xfId="0" applyFont="1" applyFill="1" applyBorder="1" applyAlignment="1">
      <alignment horizontal="center" vertical="center" wrapText="1"/>
    </xf>
    <xf numFmtId="165" fontId="22" fillId="30" borderId="32" xfId="0" applyNumberFormat="1" applyFont="1" applyFill="1" applyBorder="1" applyAlignment="1">
      <alignment horizontal="center" vertical="center" wrapText="1"/>
    </xf>
    <xf numFmtId="165" fontId="22" fillId="27" borderId="38" xfId="0" applyNumberFormat="1" applyFont="1" applyFill="1" applyBorder="1" applyAlignment="1">
      <alignment horizontal="center" vertical="center" wrapText="1"/>
    </xf>
    <xf numFmtId="165" fontId="22" fillId="28" borderId="32" xfId="0" applyNumberFormat="1" applyFont="1" applyFill="1" applyBorder="1" applyAlignment="1">
      <alignment horizontal="center" vertical="center" wrapText="1"/>
    </xf>
    <xf numFmtId="165" fontId="22" fillId="29" borderId="32" xfId="0" applyNumberFormat="1" applyFont="1" applyFill="1" applyBorder="1" applyAlignment="1">
      <alignment horizontal="center" vertical="center" wrapText="1"/>
    </xf>
    <xf numFmtId="164" fontId="24" fillId="28" borderId="37" xfId="0" applyNumberFormat="1" applyFont="1" applyFill="1" applyBorder="1" applyAlignment="1">
      <alignment horizontal="center" vertical="center" wrapText="1"/>
    </xf>
    <xf numFmtId="164" fontId="24" fillId="28" borderId="32" xfId="0" applyNumberFormat="1" applyFont="1" applyFill="1" applyBorder="1" applyAlignment="1">
      <alignment horizontal="center" vertical="center" wrapText="1"/>
    </xf>
    <xf numFmtId="1" fontId="23" fillId="25" borderId="11" xfId="0" applyNumberFormat="1" applyFont="1" applyFill="1" applyBorder="1" applyAlignment="1">
      <alignment horizontal="center" vertical="center"/>
    </xf>
    <xf numFmtId="0" fontId="25" fillId="27" borderId="39" xfId="0" applyFont="1" applyFill="1" applyBorder="1" applyAlignment="1">
      <alignment horizontal="center" vertical="center"/>
    </xf>
    <xf numFmtId="0" fontId="22" fillId="27" borderId="40" xfId="0" applyFont="1" applyFill="1" applyBorder="1" applyAlignment="1">
      <alignment vertical="center" wrapText="1"/>
    </xf>
    <xf numFmtId="164" fontId="24" fillId="30" borderId="40" xfId="0" applyNumberFormat="1" applyFont="1" applyFill="1" applyBorder="1" applyAlignment="1">
      <alignment horizontal="center" vertical="center" wrapText="1"/>
    </xf>
    <xf numFmtId="0" fontId="22" fillId="27" borderId="40" xfId="0" applyFont="1" applyFill="1" applyBorder="1" applyAlignment="1">
      <alignment horizontal="center" vertical="center" wrapText="1"/>
    </xf>
    <xf numFmtId="165" fontId="22" fillId="30" borderId="40" xfId="0" applyNumberFormat="1" applyFont="1" applyFill="1" applyBorder="1" applyAlignment="1">
      <alignment horizontal="center" vertical="center" wrapText="1"/>
    </xf>
    <xf numFmtId="165" fontId="22" fillId="30" borderId="41" xfId="0" applyNumberFormat="1" applyFont="1" applyFill="1" applyBorder="1" applyAlignment="1">
      <alignment horizontal="center" vertical="center" wrapText="1"/>
    </xf>
    <xf numFmtId="165" fontId="22" fillId="30" borderId="42" xfId="0" applyNumberFormat="1" applyFont="1" applyFill="1" applyBorder="1" applyAlignment="1">
      <alignment horizontal="center" vertical="center" wrapText="1"/>
    </xf>
    <xf numFmtId="0" fontId="25" fillId="29" borderId="43" xfId="0" applyFont="1" applyFill="1" applyBorder="1" applyAlignment="1">
      <alignment horizontal="center" vertical="center"/>
    </xf>
    <xf numFmtId="0" fontId="22" fillId="29" borderId="44" xfId="0" applyFont="1" applyFill="1" applyBorder="1" applyAlignment="1">
      <alignment vertical="center" wrapText="1"/>
    </xf>
    <xf numFmtId="164" fontId="24" fillId="29" borderId="44" xfId="0" applyNumberFormat="1" applyFont="1" applyFill="1" applyBorder="1" applyAlignment="1">
      <alignment horizontal="center" vertical="center" wrapText="1"/>
    </xf>
    <xf numFmtId="0" fontId="22" fillId="29" borderId="44" xfId="0" applyFont="1" applyFill="1" applyBorder="1" applyAlignment="1">
      <alignment horizontal="center" vertical="center" wrapText="1"/>
    </xf>
    <xf numFmtId="165" fontId="22" fillId="29" borderId="44" xfId="0" applyNumberFormat="1" applyFont="1" applyFill="1" applyBorder="1" applyAlignment="1">
      <alignment horizontal="center" vertical="center" wrapText="1"/>
    </xf>
    <xf numFmtId="165" fontId="22" fillId="29" borderId="45" xfId="0" applyNumberFormat="1" applyFont="1" applyFill="1" applyBorder="1" applyAlignment="1">
      <alignment horizontal="center" vertical="center" wrapText="1"/>
    </xf>
    <xf numFmtId="165" fontId="22" fillId="29" borderId="46" xfId="0" applyNumberFormat="1" applyFont="1" applyFill="1" applyBorder="1" applyAlignment="1">
      <alignment horizontal="center" vertical="center" wrapText="1"/>
    </xf>
    <xf numFmtId="0" fontId="22" fillId="31" borderId="13" xfId="0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left" vertical="center"/>
    </xf>
    <xf numFmtId="164" fontId="23" fillId="0" borderId="11" xfId="0" applyNumberFormat="1" applyFont="1" applyBorder="1" applyAlignment="1">
      <alignment horizontal="center" vertical="center" shrinkToFit="1"/>
    </xf>
    <xf numFmtId="164" fontId="22" fillId="32" borderId="11" xfId="44" applyNumberFormat="1" applyFont="1" applyFill="1" applyBorder="1" applyAlignment="1">
      <alignment horizontal="center" vertical="center"/>
    </xf>
    <xf numFmtId="164" fontId="22" fillId="29" borderId="11" xfId="4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 shrinkToFit="1"/>
    </xf>
    <xf numFmtId="0" fontId="0" fillId="0" borderId="10" xfId="0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0" fillId="0" borderId="0" xfId="0"/>
    <xf numFmtId="0" fontId="24" fillId="24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12" xfId="0" applyBorder="1"/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1" xfId="44" applyFont="1" applyBorder="1" applyAlignment="1">
      <alignment horizontal="center" vertical="center"/>
    </xf>
    <xf numFmtId="0" fontId="23" fillId="0" borderId="15" xfId="44" applyFont="1" applyBorder="1" applyAlignment="1">
      <alignment horizontal="center" vertical="center"/>
    </xf>
    <xf numFmtId="0" fontId="23" fillId="0" borderId="14" xfId="44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3" fillId="26" borderId="21" xfId="0" applyFont="1" applyFill="1" applyBorder="1" applyAlignment="1">
      <alignment horizontal="center" wrapText="1"/>
    </xf>
    <xf numFmtId="0" fontId="23" fillId="26" borderId="17" xfId="0" applyFont="1" applyFill="1" applyBorder="1" applyAlignment="1">
      <alignment horizontal="center" wrapText="1"/>
    </xf>
    <xf numFmtId="0" fontId="0" fillId="26" borderId="15" xfId="0" applyFill="1" applyBorder="1"/>
  </cellXfs>
  <cellStyles count="47">
    <cellStyle name="20% - 1. jelölőszín" xfId="18" builtinId="30" customBuiltin="1"/>
    <cellStyle name="20% - 2. jelölőszín" xfId="21" builtinId="34" customBuiltin="1"/>
    <cellStyle name="20% - 3. jelölőszín" xfId="24" builtinId="38" customBuiltin="1"/>
    <cellStyle name="20% - 4. jelölőszín" xfId="27" builtinId="42" customBuiltin="1"/>
    <cellStyle name="20% - 5. jelölőszín" xfId="30" builtinId="46" customBuiltin="1"/>
    <cellStyle name="20% - 6. jelölőszín" xfId="33" builtinId="50" customBuiltin="1"/>
    <cellStyle name="40% - 1. jelölőszín" xfId="19" builtinId="31" customBuiltin="1"/>
    <cellStyle name="40% - 2. jelölőszín" xfId="22" builtinId="35" customBuiltin="1"/>
    <cellStyle name="40% - 3. jelölőszín" xfId="25" builtinId="39" customBuiltin="1"/>
    <cellStyle name="40% - 4. jelölőszín" xfId="28" builtinId="43" customBuiltin="1"/>
    <cellStyle name="40% - 5. jelölőszín" xfId="31" builtinId="47" customBuiltin="1"/>
    <cellStyle name="40% - 6. jelölőszín" xfId="34" builtinId="51" customBuiltin="1"/>
    <cellStyle name="60% - 1. jelölőszín" xfId="20" builtinId="32" customBuiltin="1"/>
    <cellStyle name="60% - 2. jelölőszín" xfId="23" builtinId="36" customBuiltin="1"/>
    <cellStyle name="60% - 3. jelölőszín" xfId="26" builtinId="40" customBuiltin="1"/>
    <cellStyle name="60% - 4. jelölőszín" xfId="29" builtinId="44" customBuiltin="1"/>
    <cellStyle name="60% - 5. jelölőszín" xfId="32" builtinId="48" customBuiltin="1"/>
    <cellStyle name="60% - 6. jelölőszín" xfId="35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eading" xfId="36" xr:uid="{00000000-0005-0000-0000-00001A000000}"/>
    <cellStyle name="Heading1" xfId="37" xr:uid="{00000000-0005-0000-0000-00001B000000}"/>
    <cellStyle name="Hivatkozott cella" xfId="12" builtinId="24" customBuiltin="1"/>
    <cellStyle name="Jegyzet" xfId="15" builtinId="10" customBuiltin="1"/>
    <cellStyle name="Jelölőszín (1)" xfId="38" xr:uid="{00000000-0005-0000-0000-00001E000000}"/>
    <cellStyle name="Jelölőszín (2)" xfId="39" xr:uid="{00000000-0005-0000-0000-00001F000000}"/>
    <cellStyle name="Jelölőszín (3)" xfId="40" xr:uid="{00000000-0005-0000-0000-000020000000}"/>
    <cellStyle name="Jelölőszín (4)" xfId="41" xr:uid="{00000000-0005-0000-0000-000021000000}"/>
    <cellStyle name="Jelölőszín (5)" xfId="42" xr:uid="{00000000-0005-0000-0000-000022000000}"/>
    <cellStyle name="Jelölőszín (6)" xfId="43" xr:uid="{00000000-0005-0000-0000-000023000000}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Normál_Szakági elszámolás 2011" xfId="44" xr:uid="{00000000-0005-0000-0000-000028000000}"/>
    <cellStyle name="Összesen" xfId="17" builtinId="25" customBuiltin="1"/>
    <cellStyle name="Result" xfId="45" xr:uid="{00000000-0005-0000-0000-00002A000000}"/>
    <cellStyle name="Result2" xfId="46" xr:uid="{00000000-0005-0000-0000-00002B000000}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5"/>
  <sheetViews>
    <sheetView tabSelected="1" zoomScaleNormal="100" zoomScaleSheetLayoutView="100" workbookViewId="0">
      <selection activeCell="F17" sqref="F17"/>
    </sheetView>
  </sheetViews>
  <sheetFormatPr defaultRowHeight="20.100000000000001" customHeight="1" x14ac:dyDescent="0.2"/>
  <cols>
    <col min="1" max="1" width="3" style="1" customWidth="1"/>
    <col min="2" max="2" width="30.375" style="3" customWidth="1"/>
    <col min="3" max="3" width="9.25" style="6" bestFit="1" customWidth="1"/>
    <col min="4" max="4" width="11.75" style="3" customWidth="1"/>
    <col min="5" max="5" width="12.5" style="3" bestFit="1" customWidth="1"/>
    <col min="6" max="6" width="10.75" style="3" customWidth="1"/>
    <col min="7" max="7" width="14.375" style="3" customWidth="1"/>
    <col min="8" max="8" width="8.375" style="2" customWidth="1"/>
    <col min="9" max="257" width="8.375" style="3" customWidth="1"/>
    <col min="258" max="1024" width="10.75" style="3" customWidth="1"/>
  </cols>
  <sheetData>
    <row r="1" spans="1:9" ht="18.600000000000001" customHeight="1" x14ac:dyDescent="0.2">
      <c r="A1" s="149" t="s">
        <v>0</v>
      </c>
      <c r="B1" s="149"/>
      <c r="C1" s="149"/>
      <c r="D1" s="149"/>
      <c r="E1" s="149"/>
      <c r="F1" s="149"/>
      <c r="G1" s="149"/>
    </row>
    <row r="2" spans="1:9" ht="21.6" customHeight="1" x14ac:dyDescent="0.2">
      <c r="B2" s="150" t="s">
        <v>1</v>
      </c>
      <c r="C2" s="150"/>
      <c r="D2" s="150"/>
      <c r="E2" s="150"/>
      <c r="F2" s="150"/>
      <c r="G2" s="150"/>
    </row>
    <row r="3" spans="1:9" ht="20.100000000000001" customHeight="1" x14ac:dyDescent="0.2">
      <c r="B3" s="4" t="s">
        <v>2</v>
      </c>
      <c r="C3" s="3"/>
      <c r="D3" s="151"/>
      <c r="E3" s="151"/>
      <c r="F3" s="151"/>
      <c r="G3" s="151"/>
    </row>
    <row r="4" spans="1:9" ht="20.100000000000001" customHeight="1" x14ac:dyDescent="0.2">
      <c r="B4" s="4" t="s">
        <v>3</v>
      </c>
      <c r="C4" s="3"/>
      <c r="D4" s="148"/>
      <c r="E4" s="148"/>
      <c r="F4" s="148"/>
      <c r="G4" s="148"/>
    </row>
    <row r="5" spans="1:9" ht="20.100000000000001" customHeight="1" x14ac:dyDescent="0.2">
      <c r="B5" s="5" t="s">
        <v>4</v>
      </c>
      <c r="C5" s="3"/>
      <c r="D5" s="151"/>
      <c r="E5" s="151"/>
      <c r="F5" s="151"/>
      <c r="G5" s="151"/>
    </row>
    <row r="6" spans="1:9" ht="20.100000000000001" customHeight="1" x14ac:dyDescent="0.2">
      <c r="B6" s="4" t="s">
        <v>5</v>
      </c>
      <c r="C6" s="3"/>
      <c r="D6" s="148"/>
      <c r="E6" s="148"/>
      <c r="F6" s="148"/>
      <c r="G6" s="148"/>
    </row>
    <row r="7" spans="1:9" ht="20.100000000000001" customHeight="1" x14ac:dyDescent="0.2">
      <c r="B7" s="5" t="s">
        <v>6</v>
      </c>
      <c r="C7" s="3"/>
      <c r="D7" s="151"/>
      <c r="E7" s="151"/>
      <c r="F7" s="151"/>
      <c r="G7" s="151"/>
    </row>
    <row r="8" spans="1:9" ht="20.100000000000001" customHeight="1" x14ac:dyDescent="0.2">
      <c r="B8" s="5" t="s">
        <v>7</v>
      </c>
      <c r="C8" s="3"/>
      <c r="D8" s="148"/>
      <c r="E8" s="148"/>
      <c r="F8" s="148"/>
      <c r="G8" s="148"/>
    </row>
    <row r="9" spans="1:9" ht="20.100000000000001" customHeight="1" x14ac:dyDescent="0.2">
      <c r="F9" s="7"/>
      <c r="G9" s="8"/>
    </row>
    <row r="10" spans="1:9" ht="35.85" customHeight="1" x14ac:dyDescent="0.2">
      <c r="A10" s="152" t="s">
        <v>8</v>
      </c>
      <c r="B10" s="152"/>
      <c r="C10" s="52" t="s">
        <v>9</v>
      </c>
      <c r="D10" s="53" t="s">
        <v>10</v>
      </c>
      <c r="E10" s="54" t="s">
        <v>11</v>
      </c>
      <c r="F10" s="110" t="s">
        <v>12</v>
      </c>
      <c r="G10" s="117" t="s">
        <v>13</v>
      </c>
      <c r="I10"/>
    </row>
    <row r="11" spans="1:9" s="3" customFormat="1" ht="17.100000000000001" customHeight="1" x14ac:dyDescent="0.2">
      <c r="A11" s="86">
        <v>2</v>
      </c>
      <c r="B11" s="67" t="s">
        <v>39</v>
      </c>
      <c r="C11" s="78">
        <v>6000</v>
      </c>
      <c r="D11" s="61">
        <v>0</v>
      </c>
      <c r="E11" s="60">
        <f>D11*6000</f>
        <v>0</v>
      </c>
      <c r="F11" s="112">
        <f t="shared" ref="F11:F12" si="0">D11*0</f>
        <v>0</v>
      </c>
      <c r="G11" s="87">
        <f t="shared" ref="G11:G12" si="1">D11*0</f>
        <v>0</v>
      </c>
      <c r="H11" s="2"/>
    </row>
    <row r="12" spans="1:9" s="3" customFormat="1" ht="17.100000000000001" customHeight="1" thickBot="1" x14ac:dyDescent="0.25">
      <c r="A12" s="74">
        <v>3</v>
      </c>
      <c r="B12" s="75" t="s">
        <v>40</v>
      </c>
      <c r="C12" s="78">
        <v>6000</v>
      </c>
      <c r="D12" s="118">
        <v>0</v>
      </c>
      <c r="E12" s="65">
        <f>D12*6000</f>
        <v>0</v>
      </c>
      <c r="F12" s="65">
        <f t="shared" si="0"/>
        <v>0</v>
      </c>
      <c r="G12" s="92">
        <f t="shared" si="1"/>
        <v>0</v>
      </c>
      <c r="H12" s="2"/>
    </row>
    <row r="13" spans="1:9" s="3" customFormat="1" ht="17.100000000000001" customHeight="1" x14ac:dyDescent="0.2">
      <c r="A13" s="93">
        <v>4</v>
      </c>
      <c r="B13" s="94" t="s">
        <v>41</v>
      </c>
      <c r="C13" s="56">
        <v>13000</v>
      </c>
      <c r="D13" s="95">
        <v>0</v>
      </c>
      <c r="E13" s="119">
        <f>D13*8000</f>
        <v>0</v>
      </c>
      <c r="F13" s="119">
        <f t="shared" ref="F13:F28" si="2">D13*3000</f>
        <v>0</v>
      </c>
      <c r="G13" s="97">
        <f>D13*2000</f>
        <v>0</v>
      </c>
      <c r="H13" s="2"/>
    </row>
    <row r="14" spans="1:9" s="3" customFormat="1" ht="17.100000000000001" customHeight="1" x14ac:dyDescent="0.2">
      <c r="A14" s="91">
        <v>5</v>
      </c>
      <c r="B14" s="82" t="s">
        <v>42</v>
      </c>
      <c r="C14" s="55">
        <v>13000</v>
      </c>
      <c r="D14" s="83">
        <v>0</v>
      </c>
      <c r="E14" s="81">
        <f>D14*8000</f>
        <v>0</v>
      </c>
      <c r="F14" s="81">
        <f t="shared" si="2"/>
        <v>0</v>
      </c>
      <c r="G14" s="90">
        <f t="shared" ref="G14:G23" si="3">D14*2000</f>
        <v>0</v>
      </c>
      <c r="H14" s="2"/>
    </row>
    <row r="15" spans="1:9" s="3" customFormat="1" ht="17.100000000000001" customHeight="1" thickBot="1" x14ac:dyDescent="0.25">
      <c r="A15" s="98">
        <v>6</v>
      </c>
      <c r="B15" s="99" t="s">
        <v>43</v>
      </c>
      <c r="C15" s="57">
        <v>9000</v>
      </c>
      <c r="D15" s="100">
        <v>0</v>
      </c>
      <c r="E15" s="101">
        <f>D15*6000</f>
        <v>0</v>
      </c>
      <c r="F15" s="101">
        <f t="shared" si="2"/>
        <v>0</v>
      </c>
      <c r="G15" s="102">
        <f>D15*0</f>
        <v>0</v>
      </c>
      <c r="H15" s="2"/>
    </row>
    <row r="16" spans="1:9" s="3" customFormat="1" ht="17.100000000000001" customHeight="1" x14ac:dyDescent="0.2">
      <c r="A16" s="84">
        <v>7</v>
      </c>
      <c r="B16" s="85" t="s">
        <v>44</v>
      </c>
      <c r="C16" s="123">
        <v>14000</v>
      </c>
      <c r="D16" s="73">
        <v>0</v>
      </c>
      <c r="E16" s="121">
        <f>D16*9000</f>
        <v>0</v>
      </c>
      <c r="F16" s="122">
        <f t="shared" si="2"/>
        <v>0</v>
      </c>
      <c r="G16" s="63">
        <f t="shared" si="3"/>
        <v>0</v>
      </c>
      <c r="H16" s="2"/>
    </row>
    <row r="17" spans="1:8" s="3" customFormat="1" ht="17.100000000000001" customHeight="1" x14ac:dyDescent="0.2">
      <c r="A17" s="86">
        <v>8</v>
      </c>
      <c r="B17" s="67" t="s">
        <v>47</v>
      </c>
      <c r="C17" s="68">
        <v>14000</v>
      </c>
      <c r="D17" s="58">
        <v>0</v>
      </c>
      <c r="E17" s="59">
        <f>D17*9000</f>
        <v>0</v>
      </c>
      <c r="F17" s="60">
        <f t="shared" si="2"/>
        <v>0</v>
      </c>
      <c r="G17" s="87">
        <f t="shared" si="3"/>
        <v>0</v>
      </c>
      <c r="H17" s="2"/>
    </row>
    <row r="18" spans="1:8" s="3" customFormat="1" ht="17.100000000000001" customHeight="1" x14ac:dyDescent="0.2">
      <c r="A18" s="88">
        <v>9</v>
      </c>
      <c r="B18" s="69" t="s">
        <v>45</v>
      </c>
      <c r="C18" s="124">
        <v>14000</v>
      </c>
      <c r="D18" s="58">
        <v>0</v>
      </c>
      <c r="E18" s="59">
        <f>D18*9000</f>
        <v>0</v>
      </c>
      <c r="F18" s="60">
        <f t="shared" si="2"/>
        <v>0</v>
      </c>
      <c r="G18" s="87">
        <f t="shared" si="3"/>
        <v>0</v>
      </c>
      <c r="H18" s="2"/>
    </row>
    <row r="19" spans="1:8" s="3" customFormat="1" ht="17.100000000000001" customHeight="1" thickBot="1" x14ac:dyDescent="0.25">
      <c r="A19" s="103">
        <v>10</v>
      </c>
      <c r="B19" s="104" t="s">
        <v>46</v>
      </c>
      <c r="C19" s="76">
        <v>9000</v>
      </c>
      <c r="D19" s="105">
        <v>0</v>
      </c>
      <c r="E19" s="64">
        <f>D19*6000</f>
        <v>0</v>
      </c>
      <c r="F19" s="65">
        <f t="shared" si="2"/>
        <v>0</v>
      </c>
      <c r="G19" s="66">
        <f>D19*0</f>
        <v>0</v>
      </c>
      <c r="H19" s="2"/>
    </row>
    <row r="20" spans="1:8" s="3" customFormat="1" ht="17.100000000000001" customHeight="1" x14ac:dyDescent="0.2">
      <c r="A20" s="93">
        <v>12</v>
      </c>
      <c r="B20" s="94" t="s">
        <v>48</v>
      </c>
      <c r="C20" s="56">
        <v>16000</v>
      </c>
      <c r="D20" s="95">
        <v>0</v>
      </c>
      <c r="E20" s="119">
        <f>D20*11000</f>
        <v>0</v>
      </c>
      <c r="F20" s="120">
        <f t="shared" si="2"/>
        <v>0</v>
      </c>
      <c r="G20" s="97">
        <f t="shared" si="3"/>
        <v>0</v>
      </c>
      <c r="H20" s="2"/>
    </row>
    <row r="21" spans="1:8" s="3" customFormat="1" ht="17.100000000000001" customHeight="1" x14ac:dyDescent="0.2">
      <c r="A21" s="91">
        <v>13</v>
      </c>
      <c r="B21" s="82" t="s">
        <v>51</v>
      </c>
      <c r="C21" s="55">
        <v>16000</v>
      </c>
      <c r="D21" s="83">
        <v>0</v>
      </c>
      <c r="E21" s="81">
        <f>D21*11000</f>
        <v>0</v>
      </c>
      <c r="F21" s="115">
        <f t="shared" si="2"/>
        <v>0</v>
      </c>
      <c r="G21" s="90">
        <f t="shared" si="3"/>
        <v>0</v>
      </c>
      <c r="H21" s="2"/>
    </row>
    <row r="22" spans="1:8" s="3" customFormat="1" ht="17.100000000000001" customHeight="1" x14ac:dyDescent="0.2">
      <c r="A22" s="89">
        <v>14</v>
      </c>
      <c r="B22" s="79" t="s">
        <v>49</v>
      </c>
      <c r="C22" s="55">
        <v>16000</v>
      </c>
      <c r="D22" s="80">
        <v>0</v>
      </c>
      <c r="E22" s="81">
        <f>D22*11000</f>
        <v>0</v>
      </c>
      <c r="F22" s="115">
        <f t="shared" si="2"/>
        <v>0</v>
      </c>
      <c r="G22" s="90">
        <f t="shared" si="3"/>
        <v>0</v>
      </c>
      <c r="H22" s="2"/>
    </row>
    <row r="23" spans="1:8" s="3" customFormat="1" ht="17.100000000000001" customHeight="1" thickBot="1" x14ac:dyDescent="0.25">
      <c r="A23" s="106">
        <v>15</v>
      </c>
      <c r="B23" s="107" t="s">
        <v>50</v>
      </c>
      <c r="C23" s="57">
        <v>16000</v>
      </c>
      <c r="D23" s="108">
        <v>0</v>
      </c>
      <c r="E23" s="101">
        <f>D23*11000</f>
        <v>0</v>
      </c>
      <c r="F23" s="116">
        <f t="shared" si="2"/>
        <v>0</v>
      </c>
      <c r="G23" s="102">
        <f t="shared" si="3"/>
        <v>0</v>
      </c>
      <c r="H23" s="2"/>
    </row>
    <row r="24" spans="1:8" s="3" customFormat="1" ht="17.100000000000001" customHeight="1" x14ac:dyDescent="0.2">
      <c r="A24" s="70">
        <v>16</v>
      </c>
      <c r="B24" s="71" t="s">
        <v>52</v>
      </c>
      <c r="C24" s="72">
        <v>18000</v>
      </c>
      <c r="D24" s="73">
        <v>0</v>
      </c>
      <c r="E24" s="62">
        <f>D24*12000</f>
        <v>0</v>
      </c>
      <c r="F24" s="111">
        <f t="shared" si="2"/>
        <v>0</v>
      </c>
      <c r="G24" s="63">
        <f>D24*3000</f>
        <v>0</v>
      </c>
      <c r="H24" s="2"/>
    </row>
    <row r="25" spans="1:8" s="3" customFormat="1" ht="17.100000000000001" customHeight="1" thickBot="1" x14ac:dyDescent="0.25">
      <c r="A25" s="74">
        <v>17</v>
      </c>
      <c r="B25" s="75" t="s">
        <v>53</v>
      </c>
      <c r="C25" s="76">
        <v>18000</v>
      </c>
      <c r="D25" s="77">
        <v>0</v>
      </c>
      <c r="E25" s="64">
        <f>D25*12000</f>
        <v>0</v>
      </c>
      <c r="F25" s="113">
        <f t="shared" si="2"/>
        <v>0</v>
      </c>
      <c r="G25" s="66">
        <f>D25*3000</f>
        <v>0</v>
      </c>
      <c r="H25" s="2"/>
    </row>
    <row r="26" spans="1:8" s="3" customFormat="1" ht="17.100000000000001" customHeight="1" x14ac:dyDescent="0.2">
      <c r="A26" s="93">
        <v>18</v>
      </c>
      <c r="B26" s="109" t="s">
        <v>54</v>
      </c>
      <c r="C26" s="56">
        <v>22000</v>
      </c>
      <c r="D26" s="95">
        <v>0</v>
      </c>
      <c r="E26" s="96">
        <f>13000*D26</f>
        <v>0</v>
      </c>
      <c r="F26" s="114">
        <f t="shared" si="2"/>
        <v>0</v>
      </c>
      <c r="G26" s="97">
        <f>D26*6000</f>
        <v>0</v>
      </c>
      <c r="H26" s="2"/>
    </row>
    <row r="27" spans="1:8" s="3" customFormat="1" ht="17.100000000000001" customHeight="1" thickBot="1" x14ac:dyDescent="0.25">
      <c r="A27" s="126">
        <v>19</v>
      </c>
      <c r="B27" s="127" t="s">
        <v>55</v>
      </c>
      <c r="C27" s="128">
        <v>22000</v>
      </c>
      <c r="D27" s="129">
        <v>0</v>
      </c>
      <c r="E27" s="130">
        <f>13000*D27</f>
        <v>0</v>
      </c>
      <c r="F27" s="131">
        <f t="shared" si="2"/>
        <v>0</v>
      </c>
      <c r="G27" s="132">
        <f>D27*6000</f>
        <v>0</v>
      </c>
      <c r="H27" s="2"/>
    </row>
    <row r="28" spans="1:8" s="3" customFormat="1" ht="17.100000000000001" customHeight="1" thickBot="1" x14ac:dyDescent="0.25">
      <c r="A28" s="133">
        <v>21</v>
      </c>
      <c r="B28" s="134" t="s">
        <v>56</v>
      </c>
      <c r="C28" s="135">
        <v>25000</v>
      </c>
      <c r="D28" s="136">
        <v>0</v>
      </c>
      <c r="E28" s="137">
        <f>15000*D28</f>
        <v>0</v>
      </c>
      <c r="F28" s="138">
        <f t="shared" si="2"/>
        <v>0</v>
      </c>
      <c r="G28" s="139">
        <f>D28*7000</f>
        <v>0</v>
      </c>
      <c r="H28" s="2"/>
    </row>
    <row r="29" spans="1:8" s="3" customFormat="1" ht="17.100000000000001" customHeight="1" x14ac:dyDescent="0.2">
      <c r="A29" s="1"/>
      <c r="B29" s="153" t="s">
        <v>14</v>
      </c>
      <c r="C29" s="153"/>
      <c r="D29" s="1"/>
      <c r="E29" s="9">
        <f>SUM(E11:E28)</f>
        <v>0</v>
      </c>
      <c r="F29" s="9">
        <f>SUM(F11:F28)</f>
        <v>0</v>
      </c>
      <c r="G29" s="9">
        <f>SUM(G11:G28)</f>
        <v>0</v>
      </c>
      <c r="H29" s="2"/>
    </row>
    <row r="30" spans="1:8" s="3" customFormat="1" ht="17.100000000000001" customHeight="1" x14ac:dyDescent="0.2">
      <c r="A30" s="1"/>
      <c r="C30" s="6"/>
      <c r="H30" s="2"/>
    </row>
    <row r="31" spans="1:8" s="3" customFormat="1" ht="17.100000000000001" customHeight="1" x14ac:dyDescent="0.2">
      <c r="A31" s="1"/>
      <c r="B31" s="10" t="s">
        <v>15</v>
      </c>
      <c r="C31" s="11"/>
      <c r="D31" s="154"/>
      <c r="E31" s="154"/>
      <c r="F31" s="154"/>
      <c r="H31" s="2"/>
    </row>
    <row r="32" spans="1:8" s="3" customFormat="1" ht="17.100000000000001" customHeight="1" x14ac:dyDescent="0.2">
      <c r="A32" s="1"/>
      <c r="B32" s="2"/>
      <c r="C32" s="12"/>
      <c r="D32" s="147" t="s">
        <v>16</v>
      </c>
      <c r="E32" s="147"/>
      <c r="F32" s="147"/>
      <c r="H32" s="2"/>
    </row>
    <row r="33" spans="1:8" s="3" customFormat="1" ht="17.100000000000001" customHeight="1" x14ac:dyDescent="0.2">
      <c r="A33" s="1"/>
      <c r="B33" s="10"/>
      <c r="C33" s="11"/>
      <c r="D33" s="151"/>
      <c r="E33" s="151"/>
      <c r="F33" s="13"/>
      <c r="H33" s="2"/>
    </row>
    <row r="34" spans="1:8" s="3" customFormat="1" ht="19.899999999999999" customHeight="1" x14ac:dyDescent="0.2">
      <c r="A34" s="1"/>
      <c r="B34" s="149" t="s">
        <v>17</v>
      </c>
      <c r="C34" s="149"/>
      <c r="D34" s="154"/>
      <c r="E34" s="154"/>
      <c r="F34" s="154"/>
      <c r="H34" s="2"/>
    </row>
    <row r="35" spans="1:8" ht="30.75" customHeight="1" x14ac:dyDescent="0.2">
      <c r="B35" s="2"/>
      <c r="C35" s="12"/>
      <c r="D35" s="157" t="s">
        <v>18</v>
      </c>
      <c r="E35" s="157"/>
      <c r="F35" s="157"/>
    </row>
    <row r="36" spans="1:8" ht="17.100000000000001" customHeight="1" x14ac:dyDescent="0.2">
      <c r="B36" s="2"/>
      <c r="C36" s="12"/>
      <c r="D36" s="2"/>
      <c r="E36" s="2"/>
    </row>
    <row r="37" spans="1:8" ht="45.6" customHeight="1" x14ac:dyDescent="0.2">
      <c r="A37" s="155" t="s">
        <v>57</v>
      </c>
      <c r="B37" s="156"/>
      <c r="C37" s="156"/>
      <c r="D37" s="156"/>
      <c r="E37" s="156"/>
      <c r="F37" s="156"/>
      <c r="G37" s="156"/>
    </row>
    <row r="38" spans="1:8" ht="17.100000000000001" customHeight="1" x14ac:dyDescent="0.2"/>
    <row r="39" spans="1:8" ht="28.35" customHeight="1" x14ac:dyDescent="0.2"/>
    <row r="40" spans="1:8" ht="17.100000000000001" customHeight="1" x14ac:dyDescent="0.2"/>
    <row r="41" spans="1:8" ht="17.100000000000001" customHeight="1" x14ac:dyDescent="0.2"/>
    <row r="42" spans="1:8" ht="17.100000000000001" customHeight="1" x14ac:dyDescent="0.2"/>
    <row r="43" spans="1:8" ht="17.100000000000001" customHeight="1" x14ac:dyDescent="0.2"/>
    <row r="44" spans="1:8" ht="17.100000000000001" customHeight="1" x14ac:dyDescent="0.2"/>
    <row r="45" spans="1:8" ht="17.100000000000001" customHeight="1" x14ac:dyDescent="0.2"/>
    <row r="46" spans="1:8" ht="17.100000000000001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</sheetData>
  <mergeCells count="17">
    <mergeCell ref="A37:G37"/>
    <mergeCell ref="D33:E33"/>
    <mergeCell ref="B34:C34"/>
    <mergeCell ref="D34:F34"/>
    <mergeCell ref="D35:F35"/>
    <mergeCell ref="D32:F32"/>
    <mergeCell ref="D6:G6"/>
    <mergeCell ref="A1:G1"/>
    <mergeCell ref="B2:G2"/>
    <mergeCell ref="D3:G3"/>
    <mergeCell ref="D4:G4"/>
    <mergeCell ref="D5:G5"/>
    <mergeCell ref="D7:G7"/>
    <mergeCell ref="D8:G8"/>
    <mergeCell ref="A10:B10"/>
    <mergeCell ref="B29:C29"/>
    <mergeCell ref="D31:F31"/>
  </mergeCells>
  <pageMargins left="0.33110236220472444" right="0.15984251968503937" top="0.63110236220472449" bottom="0.9157480314960631" header="0.33543307086614177" footer="0.62007874015748032"/>
  <pageSetup paperSize="9" scale="97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J17"/>
  <sheetViews>
    <sheetView workbookViewId="0">
      <selection activeCell="C12" sqref="C12"/>
    </sheetView>
  </sheetViews>
  <sheetFormatPr defaultRowHeight="19.899999999999999" customHeight="1" x14ac:dyDescent="0.2"/>
  <cols>
    <col min="1" max="1" width="4.25" customWidth="1"/>
    <col min="2" max="2" width="23" style="1" customWidth="1"/>
    <col min="3" max="3" width="11.125" style="1" customWidth="1"/>
    <col min="4" max="4" width="10.125" style="1" customWidth="1"/>
    <col min="5" max="5" width="14.25" style="1" customWidth="1"/>
    <col min="6" max="6" width="16.125" style="1" customWidth="1"/>
    <col min="7" max="7" width="8.5" style="1" customWidth="1"/>
    <col min="8" max="8" width="19" style="1" customWidth="1"/>
    <col min="9" max="9" width="10.125" style="1" customWidth="1"/>
    <col min="10" max="10" width="12.5" style="1" customWidth="1"/>
    <col min="11" max="11" width="16.25" style="1" customWidth="1"/>
    <col min="12" max="248" width="8.5" style="1" customWidth="1"/>
    <col min="249" max="1017" width="10.75" style="1" customWidth="1"/>
    <col min="1018" max="1024" width="10.75" style="15" customWidth="1"/>
  </cols>
  <sheetData>
    <row r="1" spans="2:1024" ht="12.75" customHeight="1" x14ac:dyDescent="0.2">
      <c r="B1" s="14"/>
    </row>
    <row r="2" spans="2:1024" ht="43.15" customHeight="1" x14ac:dyDescent="0.2">
      <c r="B2" s="158" t="s">
        <v>58</v>
      </c>
      <c r="C2" s="159"/>
      <c r="D2" s="159"/>
      <c r="E2" s="159"/>
      <c r="F2" s="159"/>
      <c r="H2" s="158" t="s">
        <v>67</v>
      </c>
      <c r="I2" s="159"/>
      <c r="J2" s="159"/>
      <c r="K2" s="159"/>
      <c r="L2" s="159"/>
    </row>
    <row r="3" spans="2:1024" ht="38.85" customHeight="1" thickBot="1" x14ac:dyDescent="0.25">
      <c r="B3" s="16" t="s">
        <v>8</v>
      </c>
      <c r="C3" s="17" t="s">
        <v>19</v>
      </c>
      <c r="D3" s="17" t="s">
        <v>20</v>
      </c>
      <c r="E3" s="17" t="s">
        <v>21</v>
      </c>
      <c r="F3" s="17" t="s">
        <v>22</v>
      </c>
      <c r="G3" s="18"/>
      <c r="H3" s="16" t="s">
        <v>8</v>
      </c>
      <c r="I3" s="17" t="s">
        <v>19</v>
      </c>
      <c r="J3" s="17" t="s">
        <v>21</v>
      </c>
      <c r="K3" s="17" t="s">
        <v>22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9"/>
      <c r="AME3" s="19"/>
      <c r="AMF3" s="19"/>
      <c r="AMG3" s="19"/>
      <c r="AMH3" s="19"/>
      <c r="AMI3" s="19"/>
      <c r="AMJ3" s="19"/>
    </row>
    <row r="4" spans="2:1024" ht="17.100000000000001" customHeight="1" thickTop="1" thickBot="1" x14ac:dyDescent="0.25">
      <c r="B4" s="20" t="s">
        <v>59</v>
      </c>
      <c r="C4" s="140">
        <f>IF(SUM('Szakági elszámolás'!D24:D28)=0,'Szakági elszámolás'!D22,0)</f>
        <v>0</v>
      </c>
      <c r="D4" s="125">
        <f>IF(C4&gt;0,(C4/(C4+C5+C6))*100,0)</f>
        <v>0</v>
      </c>
      <c r="E4" s="21">
        <f>IF(SUM(C4:C6)&gt;0,'Szakági elszámolás'!G29,0)</f>
        <v>0</v>
      </c>
      <c r="F4" s="22">
        <f>IF(C4&gt;0,D4/100*E4,0)</f>
        <v>0</v>
      </c>
      <c r="H4" s="20" t="s">
        <v>62</v>
      </c>
      <c r="I4" s="140">
        <f>IF(AND(SUM('Szakági elszámolás'!D24:D25)&gt;0,SUM('Szakági elszámolás'!D26:D28)=0),'Szakági elszámolás'!D20+'Szakági elszámolás'!D22+'Szakági elszámolás'!D23,0)</f>
        <v>0</v>
      </c>
      <c r="J4" s="21">
        <f>IF(SUM(I4:I5)&gt;0,'Szakági elszámolás'!G29,0)</f>
        <v>0</v>
      </c>
      <c r="K4" s="22">
        <f>J4*0.4</f>
        <v>0</v>
      </c>
      <c r="L4" s="143">
        <v>0.4</v>
      </c>
    </row>
    <row r="5" spans="2:1024" ht="17.100000000000001" customHeight="1" thickTop="1" thickBot="1" x14ac:dyDescent="0.25">
      <c r="B5" s="20" t="s">
        <v>60</v>
      </c>
      <c r="C5" s="140">
        <f>IF(SUM('Szakági elszámolás'!D24:D28)=0,'Szakági elszámolás'!D20,0)</f>
        <v>0</v>
      </c>
      <c r="D5" s="125">
        <f>IF(C5&gt;0,(C5/(C4+C5+C6))*100,0)</f>
        <v>0</v>
      </c>
      <c r="E5" s="23">
        <f>E4</f>
        <v>0</v>
      </c>
      <c r="F5" s="22">
        <f>IF(C5&gt;0,D5/100*E5,0)</f>
        <v>0</v>
      </c>
      <c r="H5" s="20" t="s">
        <v>66</v>
      </c>
      <c r="I5" s="140">
        <f>IF(AND(SUM('Szakági elszámolás'!D26:D28)=0,SUM('Szakági elszámolás'!D27:D28)=0),'Szakági elszámolás'!D24,0)</f>
        <v>0</v>
      </c>
      <c r="J5" s="23">
        <f>J4</f>
        <v>0</v>
      </c>
      <c r="K5" s="22">
        <f>J5*0.6</f>
        <v>0</v>
      </c>
      <c r="L5" s="143">
        <v>0.6</v>
      </c>
    </row>
    <row r="6" spans="2:1024" ht="17.100000000000001" customHeight="1" thickTop="1" thickBot="1" x14ac:dyDescent="0.25">
      <c r="B6" s="20" t="s">
        <v>61</v>
      </c>
      <c r="C6" s="140">
        <f>IF(SUM('Szakági elszámolás'!D24:D28)=0,'Szakági elszámolás'!D23,0)</f>
        <v>0</v>
      </c>
      <c r="D6" s="125">
        <f>IF(C6&gt;0,(C6/(C4+C5+C6))*100,0)</f>
        <v>0</v>
      </c>
      <c r="E6" s="23">
        <f>E4</f>
        <v>0</v>
      </c>
      <c r="F6" s="22">
        <f>IF(C6&gt;0,D6/100*E6,0)</f>
        <v>0</v>
      </c>
      <c r="J6" s="24" t="s">
        <v>23</v>
      </c>
      <c r="K6" s="142">
        <f>SUM(K4:K5)</f>
        <v>0</v>
      </c>
    </row>
    <row r="7" spans="2:1024" ht="17.100000000000001" customHeight="1" thickTop="1" x14ac:dyDescent="0.2">
      <c r="C7" s="24" t="s">
        <v>23</v>
      </c>
      <c r="D7" s="141">
        <f>SUM(D4:D6)</f>
        <v>0</v>
      </c>
      <c r="F7" s="142">
        <f>SUM(F4:F6)</f>
        <v>0</v>
      </c>
    </row>
    <row r="8" spans="2:1024" ht="17.100000000000001" customHeight="1" x14ac:dyDescent="0.2"/>
    <row r="9" spans="2:1024" ht="15" customHeight="1" x14ac:dyDescent="0.2"/>
    <row r="10" spans="2:1024" ht="35.450000000000003" customHeight="1" x14ac:dyDescent="0.2">
      <c r="B10" s="158" t="s">
        <v>63</v>
      </c>
      <c r="C10" s="159"/>
      <c r="D10" s="159"/>
      <c r="E10" s="159"/>
      <c r="F10" s="159"/>
      <c r="H10" s="158" t="s">
        <v>63</v>
      </c>
      <c r="I10" s="159"/>
      <c r="J10" s="159"/>
      <c r="K10" s="159"/>
      <c r="L10" s="159"/>
    </row>
    <row r="11" spans="2:1024" ht="28.9" customHeight="1" thickBot="1" x14ac:dyDescent="0.25">
      <c r="B11" s="16" t="s">
        <v>8</v>
      </c>
      <c r="C11" s="17" t="s">
        <v>19</v>
      </c>
      <c r="D11" s="17" t="s">
        <v>21</v>
      </c>
      <c r="E11" s="17" t="s">
        <v>22</v>
      </c>
      <c r="H11" s="16" t="s">
        <v>8</v>
      </c>
      <c r="I11" s="17" t="s">
        <v>19</v>
      </c>
      <c r="J11" s="17" t="s">
        <v>21</v>
      </c>
      <c r="K11" s="17" t="s">
        <v>22</v>
      </c>
    </row>
    <row r="12" spans="2:1024" ht="20.100000000000001" customHeight="1" thickTop="1" thickBot="1" x14ac:dyDescent="0.25">
      <c r="B12" s="20" t="s">
        <v>66</v>
      </c>
      <c r="C12" s="140">
        <f>IF(AND(SUM('Szakági elszámolás'!D26:D27)&gt;0,'Szakági elszámolás'!D28=0),'Szakági elszámolás'!D24,0)</f>
        <v>0</v>
      </c>
      <c r="D12" s="21">
        <f>IF(SUM(C12:C13)&gt;0,'Szakági elszámolás'!G29,0)</f>
        <v>0</v>
      </c>
      <c r="E12" s="22">
        <f>D12*0.4</f>
        <v>0</v>
      </c>
      <c r="F12" s="143">
        <v>0.4</v>
      </c>
      <c r="H12" s="20" t="s">
        <v>64</v>
      </c>
      <c r="I12" s="140">
        <f>IF('Szakági elszámolás'!D28&gt;0,'Szakági elszámolás'!D26,0)</f>
        <v>0</v>
      </c>
      <c r="J12" s="21">
        <f>IF(SUM(I12:I13)&gt;0,'Szakági elszámolás'!G29,0)</f>
        <v>0</v>
      </c>
      <c r="K12" s="22">
        <f>J12*0.4</f>
        <v>0</v>
      </c>
      <c r="L12" s="143">
        <v>0.4</v>
      </c>
    </row>
    <row r="13" spans="2:1024" ht="20.100000000000001" customHeight="1" thickTop="1" thickBot="1" x14ac:dyDescent="0.25">
      <c r="B13" s="20" t="s">
        <v>64</v>
      </c>
      <c r="C13" s="140">
        <f>IF('Szakági elszámolás'!D28=0,SUM('Szakági elszámolás'!D26:D27),0)</f>
        <v>0</v>
      </c>
      <c r="D13" s="23">
        <f>D12</f>
        <v>0</v>
      </c>
      <c r="E13" s="22">
        <f>D13*0.6</f>
        <v>0</v>
      </c>
      <c r="F13" s="143">
        <v>0.6</v>
      </c>
      <c r="H13" s="20" t="s">
        <v>65</v>
      </c>
      <c r="I13" s="140">
        <f>'Szakági elszámolás'!D28</f>
        <v>0</v>
      </c>
      <c r="J13" s="23">
        <f>J12</f>
        <v>0</v>
      </c>
      <c r="K13" s="22">
        <f>J13*0.6</f>
        <v>0</v>
      </c>
      <c r="L13" s="143">
        <v>0.6</v>
      </c>
    </row>
    <row r="14" spans="2:1024" ht="19.899999999999999" customHeight="1" thickTop="1" x14ac:dyDescent="0.2">
      <c r="D14" s="24" t="s">
        <v>23</v>
      </c>
      <c r="E14" s="142">
        <f>SUM(E12:E13)</f>
        <v>0</v>
      </c>
      <c r="J14" s="24" t="s">
        <v>23</v>
      </c>
      <c r="K14" s="142">
        <f>SUM(K12:K13)</f>
        <v>0</v>
      </c>
    </row>
    <row r="16" spans="2:1024" ht="34.15" customHeight="1" x14ac:dyDescent="0.2"/>
    <row r="17" ht="32.450000000000003" customHeight="1" x14ac:dyDescent="0.2"/>
  </sheetData>
  <mergeCells count="4">
    <mergeCell ref="B2:F2"/>
    <mergeCell ref="H2:L2"/>
    <mergeCell ref="B10:F10"/>
    <mergeCell ref="H10:L10"/>
  </mergeCells>
  <pageMargins left="0.30905511811023623" right="0.26456692913385832" top="0.72952755905511824" bottom="1.1814960629921261" header="0.33543307086614177" footer="0.78740157480314954"/>
  <pageSetup paperSize="9" fitToWidth="0" fitToHeight="0" pageOrder="overThenDown" orientation="portrait" r:id="rId1"/>
  <headerFooter alignWithMargins="0"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3"/>
  <sheetViews>
    <sheetView topLeftCell="A7" workbookViewId="0">
      <selection activeCell="W20" sqref="W20"/>
    </sheetView>
  </sheetViews>
  <sheetFormatPr defaultRowHeight="19.899999999999999" customHeight="1" x14ac:dyDescent="0.2"/>
  <cols>
    <col min="1" max="1" width="7.5" style="3" customWidth="1"/>
    <col min="2" max="2" width="7.625" style="3" customWidth="1"/>
    <col min="3" max="6" width="8.75" style="3" customWidth="1"/>
    <col min="7" max="8" width="7.625" style="3" customWidth="1"/>
    <col min="9" max="9" width="2.25" style="3" customWidth="1"/>
    <col min="10" max="10" width="7.5" style="3" customWidth="1"/>
    <col min="11" max="15" width="8.75" style="3" customWidth="1"/>
    <col min="16" max="17" width="7.625" style="3" customWidth="1"/>
    <col min="18" max="18" width="2.25" style="3" customWidth="1"/>
    <col min="19" max="19" width="7.5" style="3" customWidth="1"/>
    <col min="20" max="20" width="7.625" style="3" customWidth="1"/>
    <col min="21" max="21" width="9.375" style="3" customWidth="1"/>
    <col min="22" max="22" width="8.75" style="3" customWidth="1"/>
    <col min="23" max="24" width="8.5" style="3" customWidth="1"/>
    <col min="25" max="26" width="7.625" style="3" customWidth="1"/>
    <col min="27" max="255" width="8.5" style="3" customWidth="1"/>
    <col min="256" max="1024" width="10.75" style="3" customWidth="1"/>
  </cols>
  <sheetData>
    <row r="1" spans="1:9" ht="20.100000000000001" customHeight="1" x14ac:dyDescent="0.2">
      <c r="A1" s="159" t="s">
        <v>24</v>
      </c>
      <c r="B1" s="159"/>
      <c r="C1" s="159"/>
      <c r="D1" s="159"/>
      <c r="E1" s="159"/>
      <c r="F1" s="159"/>
      <c r="G1" s="159"/>
      <c r="H1" s="159"/>
      <c r="I1" s="2"/>
    </row>
    <row r="2" spans="1:9" ht="20.100000000000001" customHeight="1" x14ac:dyDescent="0.2">
      <c r="A2" s="162" t="s">
        <v>25</v>
      </c>
      <c r="B2" s="161" t="s">
        <v>26</v>
      </c>
      <c r="C2" s="161"/>
      <c r="D2" s="161"/>
      <c r="E2" s="161"/>
      <c r="F2" s="161"/>
      <c r="G2" s="161"/>
      <c r="H2" s="161"/>
    </row>
    <row r="3" spans="1:9" ht="20.100000000000001" customHeight="1" x14ac:dyDescent="0.2">
      <c r="A3" s="162"/>
      <c r="B3" s="25" t="s">
        <v>27</v>
      </c>
      <c r="C3" s="25" t="s">
        <v>28</v>
      </c>
      <c r="D3" s="25" t="s">
        <v>29</v>
      </c>
      <c r="E3" s="25" t="s">
        <v>30</v>
      </c>
      <c r="F3" s="25" t="s">
        <v>31</v>
      </c>
      <c r="G3" s="25" t="s">
        <v>32</v>
      </c>
      <c r="H3" s="26" t="s">
        <v>33</v>
      </c>
    </row>
    <row r="4" spans="1:9" ht="20.100000000000001" customHeight="1" x14ac:dyDescent="0.2">
      <c r="A4" s="27">
        <v>1</v>
      </c>
      <c r="B4" s="28">
        <v>0.6</v>
      </c>
      <c r="C4" s="28">
        <v>0.5</v>
      </c>
      <c r="D4" s="28">
        <v>0.4</v>
      </c>
      <c r="E4" s="28">
        <v>0.35</v>
      </c>
      <c r="F4" s="28">
        <v>0.32</v>
      </c>
      <c r="G4" s="28">
        <v>0.3</v>
      </c>
      <c r="H4" s="29">
        <v>0.28000000000000003</v>
      </c>
    </row>
    <row r="5" spans="1:9" ht="20.100000000000001" customHeight="1" x14ac:dyDescent="0.2">
      <c r="A5" s="30">
        <v>2</v>
      </c>
      <c r="B5" s="31">
        <v>0.4</v>
      </c>
      <c r="C5" s="31">
        <v>0.3</v>
      </c>
      <c r="D5" s="31">
        <v>0.25</v>
      </c>
      <c r="E5" s="31">
        <v>0.25</v>
      </c>
      <c r="F5" s="31">
        <v>0.2</v>
      </c>
      <c r="G5" s="31">
        <v>0.18</v>
      </c>
      <c r="H5" s="32">
        <v>0.16</v>
      </c>
    </row>
    <row r="6" spans="1:9" ht="20.100000000000001" customHeight="1" x14ac:dyDescent="0.2">
      <c r="A6" s="33">
        <v>3</v>
      </c>
      <c r="B6" s="34"/>
      <c r="C6" s="34">
        <v>0.2</v>
      </c>
      <c r="D6" s="34">
        <v>0.2</v>
      </c>
      <c r="E6" s="34">
        <v>0.2</v>
      </c>
      <c r="F6" s="34">
        <v>0.12</v>
      </c>
      <c r="G6" s="34">
        <v>0.1</v>
      </c>
      <c r="H6" s="35">
        <v>0.1</v>
      </c>
    </row>
    <row r="7" spans="1:9" ht="20.100000000000001" customHeight="1" x14ac:dyDescent="0.2">
      <c r="A7" s="30">
        <v>4</v>
      </c>
      <c r="B7" s="31"/>
      <c r="C7" s="31"/>
      <c r="D7" s="31">
        <v>0.15</v>
      </c>
      <c r="E7" s="31">
        <v>0.1</v>
      </c>
      <c r="F7" s="31">
        <v>0.1</v>
      </c>
      <c r="G7" s="31">
        <v>0.1</v>
      </c>
      <c r="H7" s="32">
        <v>0.1</v>
      </c>
    </row>
    <row r="8" spans="1:9" ht="20.100000000000001" customHeight="1" x14ac:dyDescent="0.2">
      <c r="A8" s="33">
        <v>5</v>
      </c>
      <c r="B8" s="34"/>
      <c r="C8" s="34"/>
      <c r="D8" s="34"/>
      <c r="E8" s="34">
        <v>0.05</v>
      </c>
      <c r="F8" s="34">
        <v>0.08</v>
      </c>
      <c r="G8" s="34">
        <v>0.08</v>
      </c>
      <c r="H8" s="35">
        <v>0.08</v>
      </c>
    </row>
    <row r="9" spans="1:9" ht="20.100000000000001" customHeight="1" x14ac:dyDescent="0.2">
      <c r="A9" s="30">
        <v>6</v>
      </c>
      <c r="B9" s="31"/>
      <c r="C9" s="31"/>
      <c r="D9" s="31"/>
      <c r="E9" s="31">
        <v>0.05</v>
      </c>
      <c r="F9" s="31">
        <v>7.0000000000000007E-2</v>
      </c>
      <c r="G9" s="31">
        <v>7.0000000000000007E-2</v>
      </c>
      <c r="H9" s="32">
        <v>7.0000000000000007E-2</v>
      </c>
    </row>
    <row r="10" spans="1:9" ht="20.100000000000001" customHeight="1" x14ac:dyDescent="0.2">
      <c r="A10" s="33">
        <v>7</v>
      </c>
      <c r="B10" s="34"/>
      <c r="C10" s="34"/>
      <c r="D10" s="34"/>
      <c r="E10" s="34"/>
      <c r="F10" s="34">
        <v>0.06</v>
      </c>
      <c r="G10" s="34">
        <v>0.06</v>
      </c>
      <c r="H10" s="35">
        <v>0.06</v>
      </c>
    </row>
    <row r="11" spans="1:9" ht="20.100000000000001" customHeight="1" x14ac:dyDescent="0.2">
      <c r="A11" s="30">
        <v>8</v>
      </c>
      <c r="B11" s="31"/>
      <c r="C11" s="31"/>
      <c r="D11" s="31"/>
      <c r="E11" s="31"/>
      <c r="F11" s="31">
        <v>0.05</v>
      </c>
      <c r="G11" s="31">
        <v>0.06</v>
      </c>
      <c r="H11" s="32">
        <v>0.06</v>
      </c>
    </row>
    <row r="12" spans="1:9" ht="20.100000000000001" customHeight="1" x14ac:dyDescent="0.2">
      <c r="A12" s="33">
        <v>9</v>
      </c>
      <c r="B12" s="34"/>
      <c r="C12" s="34"/>
      <c r="D12" s="34"/>
      <c r="E12" s="34"/>
      <c r="F12" s="34"/>
      <c r="G12" s="34">
        <v>0.05</v>
      </c>
      <c r="H12" s="35">
        <v>0.05</v>
      </c>
    </row>
    <row r="13" spans="1:9" ht="20.100000000000001" customHeight="1" x14ac:dyDescent="0.2">
      <c r="A13" s="36">
        <v>10</v>
      </c>
      <c r="B13" s="37"/>
      <c r="C13" s="37"/>
      <c r="D13" s="37"/>
      <c r="E13" s="37"/>
      <c r="F13" s="37"/>
      <c r="G13" s="37"/>
      <c r="H13" s="38">
        <v>0.04</v>
      </c>
    </row>
    <row r="14" spans="1:9" ht="15" customHeight="1" x14ac:dyDescent="0.2">
      <c r="A14" s="39" t="s">
        <v>34</v>
      </c>
      <c r="B14" s="40">
        <f>SUM(B4:B11)</f>
        <v>1</v>
      </c>
      <c r="C14" s="40">
        <f>SUM(C4:C11)</f>
        <v>1</v>
      </c>
      <c r="D14" s="40">
        <f>SUM(D4:D11)</f>
        <v>1</v>
      </c>
      <c r="E14" s="40">
        <f>SUM(E4:E11)</f>
        <v>1</v>
      </c>
      <c r="F14" s="40">
        <f>SUM(F4:F11)</f>
        <v>1</v>
      </c>
      <c r="G14" s="40">
        <f>SUM(G4:G12)</f>
        <v>1</v>
      </c>
      <c r="H14" s="40">
        <f>SUM(H4:H13)</f>
        <v>1.0000000000000002</v>
      </c>
    </row>
    <row r="15" spans="1:9" ht="15" customHeight="1" x14ac:dyDescent="0.2">
      <c r="A15" s="39"/>
      <c r="B15" s="40"/>
      <c r="C15" s="40"/>
      <c r="D15" s="40"/>
      <c r="E15" s="40"/>
    </row>
    <row r="16" spans="1:9" ht="15" customHeight="1" x14ac:dyDescent="0.2"/>
    <row r="17" spans="1:26" ht="15" customHeight="1" x14ac:dyDescent="0.2">
      <c r="A17" s="163" t="s">
        <v>35</v>
      </c>
      <c r="B17" s="163"/>
      <c r="C17" s="163"/>
      <c r="D17" s="163"/>
      <c r="E17" s="163"/>
      <c r="F17" s="163"/>
      <c r="G17" s="163"/>
      <c r="H17" s="163"/>
    </row>
    <row r="18" spans="1:26" ht="20.100000000000001" customHeight="1" x14ac:dyDescent="0.3">
      <c r="A18" s="164" t="s">
        <v>36</v>
      </c>
      <c r="B18" s="164"/>
      <c r="C18" s="164"/>
      <c r="D18" s="164"/>
      <c r="E18" s="164"/>
      <c r="F18" s="164"/>
      <c r="G18" s="164"/>
      <c r="H18" s="164"/>
      <c r="J18" s="164" t="s">
        <v>36</v>
      </c>
      <c r="K18" s="164"/>
      <c r="L18" s="164"/>
      <c r="M18" s="164"/>
      <c r="N18" s="164"/>
      <c r="O18" s="164"/>
      <c r="P18" s="164"/>
      <c r="Q18" s="164"/>
      <c r="S18" s="164" t="s">
        <v>36</v>
      </c>
      <c r="T18" s="164"/>
      <c r="U18" s="164"/>
      <c r="V18" s="164"/>
      <c r="W18" s="164"/>
      <c r="X18" s="164"/>
      <c r="Y18" s="164"/>
      <c r="Z18" s="164"/>
    </row>
    <row r="19" spans="1:26" ht="15" customHeight="1" x14ac:dyDescent="0.2">
      <c r="A19" s="165" t="s">
        <v>37</v>
      </c>
      <c r="B19" s="41"/>
      <c r="C19" s="166" t="s">
        <v>38</v>
      </c>
      <c r="D19" s="41"/>
      <c r="E19" s="41"/>
      <c r="F19" s="167" t="s">
        <v>59</v>
      </c>
      <c r="G19" s="167"/>
      <c r="H19" s="167"/>
      <c r="J19" s="165" t="s">
        <v>37</v>
      </c>
      <c r="K19" s="41"/>
      <c r="L19" s="166" t="s">
        <v>38</v>
      </c>
      <c r="M19" s="41"/>
      <c r="N19" s="41"/>
      <c r="O19" s="167" t="s">
        <v>60</v>
      </c>
      <c r="P19" s="167"/>
      <c r="Q19" s="167"/>
      <c r="S19" s="165" t="s">
        <v>37</v>
      </c>
      <c r="T19" s="41"/>
      <c r="U19" s="166" t="s">
        <v>38</v>
      </c>
      <c r="V19" s="41"/>
      <c r="W19" s="41"/>
      <c r="X19" s="167"/>
      <c r="Y19" s="167"/>
      <c r="Z19" s="167"/>
    </row>
    <row r="20" spans="1:26" ht="20.100000000000001" customHeight="1" x14ac:dyDescent="0.2">
      <c r="A20" s="165"/>
      <c r="B20" s="42"/>
      <c r="C20" s="166"/>
      <c r="D20" s="144"/>
      <c r="E20" s="43"/>
      <c r="F20" s="167"/>
      <c r="G20" s="167"/>
      <c r="H20" s="167"/>
      <c r="J20" s="165"/>
      <c r="K20" s="42"/>
      <c r="L20" s="166"/>
      <c r="M20" s="144"/>
      <c r="N20" s="43"/>
      <c r="O20" s="167"/>
      <c r="P20" s="167"/>
      <c r="Q20" s="167"/>
      <c r="S20" s="165"/>
      <c r="T20" s="42"/>
      <c r="U20" s="166"/>
      <c r="V20" s="144"/>
      <c r="W20" s="43"/>
      <c r="X20" s="167"/>
      <c r="Y20" s="167"/>
      <c r="Z20" s="167"/>
    </row>
    <row r="21" spans="1:26" ht="20.100000000000001" customHeight="1" x14ac:dyDescent="0.2">
      <c r="A21" s="44"/>
      <c r="B21" s="45"/>
      <c r="C21" s="45"/>
      <c r="D21" s="43"/>
      <c r="E21" s="43"/>
      <c r="F21" s="167"/>
      <c r="G21" s="167"/>
      <c r="H21" s="167"/>
      <c r="J21" s="44"/>
      <c r="K21" s="45"/>
      <c r="L21" s="45"/>
      <c r="M21" s="43"/>
      <c r="N21" s="43"/>
      <c r="O21" s="167"/>
      <c r="P21" s="167"/>
      <c r="Q21" s="167"/>
      <c r="S21" s="44"/>
      <c r="T21" s="45"/>
      <c r="U21" s="45"/>
      <c r="V21" s="43"/>
      <c r="W21" s="43"/>
      <c r="X21" s="167"/>
      <c r="Y21" s="167"/>
      <c r="Z21" s="167"/>
    </row>
    <row r="22" spans="1:26" ht="20.100000000000001" customHeight="1" x14ac:dyDescent="0.2">
      <c r="A22" s="160" t="s">
        <v>25</v>
      </c>
      <c r="B22" s="161" t="s">
        <v>26</v>
      </c>
      <c r="C22" s="161"/>
      <c r="D22" s="161"/>
      <c r="E22" s="161"/>
      <c r="F22" s="161"/>
      <c r="G22" s="161"/>
      <c r="H22" s="161"/>
      <c r="J22" s="160" t="s">
        <v>25</v>
      </c>
      <c r="K22" s="161" t="s">
        <v>26</v>
      </c>
      <c r="L22" s="161"/>
      <c r="M22" s="161"/>
      <c r="N22" s="161"/>
      <c r="O22" s="161"/>
      <c r="P22" s="161"/>
      <c r="Q22" s="161"/>
      <c r="S22" s="160" t="s">
        <v>25</v>
      </c>
      <c r="T22" s="161" t="s">
        <v>26</v>
      </c>
      <c r="U22" s="161"/>
      <c r="V22" s="161"/>
      <c r="W22" s="161"/>
      <c r="X22" s="161"/>
      <c r="Y22" s="161"/>
      <c r="Z22" s="161"/>
    </row>
    <row r="23" spans="1:26" ht="20.100000000000001" customHeight="1" x14ac:dyDescent="0.2">
      <c r="A23" s="160"/>
      <c r="B23" s="46" t="s">
        <v>27</v>
      </c>
      <c r="C23" s="46" t="s">
        <v>28</v>
      </c>
      <c r="D23" s="46" t="s">
        <v>29</v>
      </c>
      <c r="E23" s="46" t="s">
        <v>30</v>
      </c>
      <c r="F23" s="46" t="s">
        <v>31</v>
      </c>
      <c r="G23" s="46" t="s">
        <v>32</v>
      </c>
      <c r="H23" s="47" t="s">
        <v>33</v>
      </c>
      <c r="J23" s="160"/>
      <c r="K23" s="46" t="s">
        <v>27</v>
      </c>
      <c r="L23" s="46" t="s">
        <v>28</v>
      </c>
      <c r="M23" s="46" t="s">
        <v>29</v>
      </c>
      <c r="N23" s="46" t="s">
        <v>30</v>
      </c>
      <c r="O23" s="46" t="s">
        <v>31</v>
      </c>
      <c r="P23" s="46" t="s">
        <v>32</v>
      </c>
      <c r="Q23" s="47" t="s">
        <v>33</v>
      </c>
      <c r="S23" s="160"/>
      <c r="T23" s="46" t="s">
        <v>27</v>
      </c>
      <c r="U23" s="46" t="s">
        <v>28</v>
      </c>
      <c r="V23" s="46" t="s">
        <v>29</v>
      </c>
      <c r="W23" s="46" t="s">
        <v>30</v>
      </c>
      <c r="X23" s="46" t="s">
        <v>31</v>
      </c>
      <c r="Y23" s="46" t="s">
        <v>32</v>
      </c>
      <c r="Z23" s="47" t="s">
        <v>33</v>
      </c>
    </row>
    <row r="24" spans="1:26" ht="19.899999999999999" customHeight="1" x14ac:dyDescent="0.2">
      <c r="A24" s="48">
        <v>1</v>
      </c>
      <c r="B24" s="49" t="str">
        <f>IF(AND($B$20&gt;1,$B$20&lt;5),ROUND($D$20*B4,-3)," ")</f>
        <v xml:space="preserve"> </v>
      </c>
      <c r="C24" s="49" t="str">
        <f>IF(AND($B$20&gt;4,$B$20&lt;9),ROUND($D$20*C4,-3)," ")</f>
        <v xml:space="preserve"> </v>
      </c>
      <c r="D24" s="49" t="str">
        <f>IF(AND($B$20&gt;8,$B$20&lt;17),ROUND($D$20*D4,-3)," ")</f>
        <v xml:space="preserve"> </v>
      </c>
      <c r="E24" s="49" t="str">
        <f t="shared" ref="E24:E29" si="0">IF(AND($B$20&gt;16,$B$20&lt;26),ROUND($D$20*E4,-3)," ")</f>
        <v xml:space="preserve"> </v>
      </c>
      <c r="F24" s="49" t="str">
        <f t="shared" ref="F24:F31" si="1">IF(AND($B$20&gt;26,$B$20&lt;36),ROUND($D$20*F4,-3)," ")</f>
        <v xml:space="preserve"> </v>
      </c>
      <c r="G24" s="49" t="str">
        <f t="shared" ref="G24:G32" si="2">IF(AND($B$20&gt;36,$B$20&lt;46),ROUND($D$20*G4,-3)," ")</f>
        <v xml:space="preserve"> </v>
      </c>
      <c r="H24" s="49" t="str">
        <f t="shared" ref="H24:H33" si="3">IF(AND($B$20&gt;45,$B$20&lt;100),ROUND($D$20*H4,-3)," ")</f>
        <v xml:space="preserve"> </v>
      </c>
      <c r="J24" s="48">
        <v>1</v>
      </c>
      <c r="K24" s="49" t="str">
        <f>IF(AND($K$20&gt;1,$K$20&lt;5),ROUND($M$20*B4,-3)," ")</f>
        <v xml:space="preserve"> </v>
      </c>
      <c r="L24" s="49" t="str">
        <f>IF(AND($K$20&gt;4,$K$20&lt;9),ROUND($M$20*C4,-3)," ")</f>
        <v xml:space="preserve"> </v>
      </c>
      <c r="M24" s="49" t="str">
        <f>IF(AND($K$20&gt;8,$K$20&lt;17),ROUND($M$20*D4,-3)," ")</f>
        <v xml:space="preserve"> </v>
      </c>
      <c r="N24" s="49" t="str">
        <f>IF(AND($K$20&gt;16,$K$20&lt;26),ROUND($M$20*E4,-3)," ")</f>
        <v xml:space="preserve"> </v>
      </c>
      <c r="O24" s="49" t="str">
        <f>IF(AND($K$20&gt;26,$K$20&lt;36),ROUND($M$20*F4,-3)," ")</f>
        <v xml:space="preserve"> </v>
      </c>
      <c r="P24" s="49" t="str">
        <f>IF(AND($K$20&gt;36,$K$20&lt;46),ROUND($M$20*G4,-3)," ")</f>
        <v xml:space="preserve"> </v>
      </c>
      <c r="Q24" s="49" t="str">
        <f>IF(AND($K$20&gt;45,$K$20&lt;100),ROUND($M$20*H4,-3)," ")</f>
        <v xml:space="preserve"> </v>
      </c>
      <c r="S24" s="48">
        <v>1</v>
      </c>
      <c r="T24" s="49" t="str">
        <f>IF(AND($T$20&gt;1,$T$20&lt;5),ROUND($V$20*B4,-3)," ")</f>
        <v xml:space="preserve"> </v>
      </c>
      <c r="U24" s="49" t="str">
        <f>IF(AND($T$20&gt;4,$T$20&lt;9),ROUND($V$20*C4,-3)," ")</f>
        <v xml:space="preserve"> </v>
      </c>
      <c r="V24" s="49" t="str">
        <f>IF(AND($T$20&gt;8,$T$20&lt;17),ROUND($V$20*D4,-3)," ")</f>
        <v xml:space="preserve"> </v>
      </c>
      <c r="W24" s="49" t="str">
        <f>IF(AND($T$20&gt;16,$T$20&lt;26),ROUND($V$20*E4,-3)," ")</f>
        <v xml:space="preserve"> </v>
      </c>
      <c r="X24" s="49" t="str">
        <f>IF(AND($T$20&gt;26,$T$20&lt;36),ROUND($V$20*F4,-3)," ")</f>
        <v xml:space="preserve"> </v>
      </c>
      <c r="Y24" s="49" t="str">
        <f>IF(AND($T$20&gt;36,$T$20&lt;46),ROUND($V$20*G4,-3)," ")</f>
        <v xml:space="preserve"> </v>
      </c>
      <c r="Z24" s="49" t="str">
        <f>IF(AND($T$20&gt;45,$T$20&lt;100),ROUND($V$20*H4,-3)," ")</f>
        <v xml:space="preserve"> </v>
      </c>
    </row>
    <row r="25" spans="1:26" ht="19.899999999999999" customHeight="1" x14ac:dyDescent="0.2">
      <c r="A25" s="50">
        <v>2</v>
      </c>
      <c r="B25" s="51" t="str">
        <f>IF(AND($B$20&gt;1,$B$20&lt;5),ROUND($D$20*B5,-3)," ")</f>
        <v xml:space="preserve"> </v>
      </c>
      <c r="C25" s="51" t="str">
        <f>IF(AND($B$20&gt;4,$B$20&lt;9),ROUND($D$20*C5,-3)," ")</f>
        <v xml:space="preserve"> </v>
      </c>
      <c r="D25" s="51" t="str">
        <f>IF(AND($B$20&gt;8,$B$20&lt;17),ROUND($D$20*D5,-3)," ")</f>
        <v xml:space="preserve"> </v>
      </c>
      <c r="E25" s="51" t="str">
        <f t="shared" si="0"/>
        <v xml:space="preserve"> </v>
      </c>
      <c r="F25" s="51" t="str">
        <f t="shared" si="1"/>
        <v xml:space="preserve"> </v>
      </c>
      <c r="G25" s="51" t="str">
        <f t="shared" si="2"/>
        <v xml:space="preserve"> </v>
      </c>
      <c r="H25" s="51" t="str">
        <f t="shared" si="3"/>
        <v xml:space="preserve"> </v>
      </c>
      <c r="J25" s="50">
        <v>2</v>
      </c>
      <c r="K25" s="51" t="str">
        <f t="shared" ref="K25" si="4">IF(AND($K$20&gt;1,$K$20&lt;5),ROUND($M$20*B5,-3)," ")</f>
        <v xml:space="preserve"> </v>
      </c>
      <c r="L25" s="145" t="str">
        <f t="shared" ref="L25:L26" si="5">IF(AND($K$20&gt;4,$K$20&lt;9),ROUND($M$20*C5,-3)," ")</f>
        <v xml:space="preserve"> </v>
      </c>
      <c r="M25" s="145" t="str">
        <f t="shared" ref="M25:M27" si="6">IF(AND($K$20&gt;8,$K$20&lt;17),ROUND($M$20*D5,-3)," ")</f>
        <v xml:space="preserve"> </v>
      </c>
      <c r="N25" s="145" t="str">
        <f t="shared" ref="N25:N29" si="7">IF(AND($K$20&gt;16,$K$20&lt;26),ROUND($M$20*E5,-3)," ")</f>
        <v xml:space="preserve"> </v>
      </c>
      <c r="O25" s="145" t="str">
        <f t="shared" ref="O25:O31" si="8">IF(AND($K$20&gt;26,$K$20&lt;36),ROUND($M$20*F5,-3)," ")</f>
        <v xml:space="preserve"> </v>
      </c>
      <c r="P25" s="145" t="str">
        <f t="shared" ref="P25:P32" si="9">IF(AND($K$20&gt;36,$K$20&lt;46),ROUND($M$20*G5,-3)," ")</f>
        <v xml:space="preserve"> </v>
      </c>
      <c r="Q25" s="145" t="str">
        <f t="shared" ref="Q25:Q33" si="10">IF(AND($K$20&gt;45,$K$20&lt;100),ROUND($M$20*H5,-3)," ")</f>
        <v xml:space="preserve"> </v>
      </c>
      <c r="S25" s="50">
        <v>2</v>
      </c>
      <c r="T25" s="145" t="str">
        <f>IF(AND($T$20&gt;1,$T$20&lt;5),ROUND($V$20*B5,-3)," ")</f>
        <v xml:space="preserve"> </v>
      </c>
      <c r="U25" s="145" t="str">
        <f t="shared" ref="U25:U26" si="11">IF(AND($T$20&gt;4,$T$20&lt;9),ROUND($V$20*C5,-3)," ")</f>
        <v xml:space="preserve"> </v>
      </c>
      <c r="V25" s="145" t="str">
        <f t="shared" ref="V25:V27" si="12">IF(AND($T$20&gt;8,$T$20&lt;17),ROUND($V$20*D5,-3)," ")</f>
        <v xml:space="preserve"> </v>
      </c>
      <c r="W25" s="145" t="str">
        <f t="shared" ref="W25:W29" si="13">IF(AND($T$20&gt;16,$T$20&lt;26),ROUND($V$20*E5,-3)," ")</f>
        <v xml:space="preserve"> </v>
      </c>
      <c r="X25" s="145" t="str">
        <f t="shared" ref="X25:X31" si="14">IF(AND($T$20&gt;26,$T$20&lt;36),ROUND($V$20*F5,-3)," ")</f>
        <v xml:space="preserve"> </v>
      </c>
      <c r="Y25" s="145" t="str">
        <f t="shared" ref="Y25:Y32" si="15">IF(AND($T$20&gt;36,$T$20&lt;46),ROUND($V$20*G5,-3)," ")</f>
        <v xml:space="preserve"> </v>
      </c>
      <c r="Z25" s="145" t="str">
        <f t="shared" ref="Z25:Z33" si="16">IF(AND($T$20&gt;45,$T$20&lt;100),ROUND($V$20*H5,-3)," ")</f>
        <v xml:space="preserve"> </v>
      </c>
    </row>
    <row r="26" spans="1:26" ht="19.899999999999999" customHeight="1" x14ac:dyDescent="0.2">
      <c r="A26" s="48">
        <v>3</v>
      </c>
      <c r="B26" s="49"/>
      <c r="C26" s="49" t="str">
        <f>IF(AND($B$20&gt;4,$B$20&lt;9),ROUND($D$20*C6,-3)," ")</f>
        <v xml:space="preserve"> </v>
      </c>
      <c r="D26" s="49" t="str">
        <f>IF(AND($B$20&gt;8,$B$20&lt;17),ROUND($D$20*D6,-3)," ")</f>
        <v xml:space="preserve"> </v>
      </c>
      <c r="E26" s="49" t="str">
        <f t="shared" si="0"/>
        <v xml:space="preserve"> </v>
      </c>
      <c r="F26" s="49" t="str">
        <f t="shared" si="1"/>
        <v xml:space="preserve"> </v>
      </c>
      <c r="G26" s="49" t="str">
        <f t="shared" si="2"/>
        <v xml:space="preserve"> </v>
      </c>
      <c r="H26" s="49" t="str">
        <f t="shared" si="3"/>
        <v xml:space="preserve"> </v>
      </c>
      <c r="J26" s="48">
        <v>3</v>
      </c>
      <c r="K26" s="49"/>
      <c r="L26" s="49" t="str">
        <f t="shared" si="5"/>
        <v xml:space="preserve"> </v>
      </c>
      <c r="M26" s="49" t="str">
        <f t="shared" si="6"/>
        <v xml:space="preserve"> </v>
      </c>
      <c r="N26" s="49" t="str">
        <f t="shared" si="7"/>
        <v xml:space="preserve"> </v>
      </c>
      <c r="O26" s="49" t="str">
        <f t="shared" si="8"/>
        <v xml:space="preserve"> </v>
      </c>
      <c r="P26" s="49" t="str">
        <f t="shared" si="9"/>
        <v xml:space="preserve"> </v>
      </c>
      <c r="Q26" s="49" t="str">
        <f t="shared" si="10"/>
        <v xml:space="preserve"> </v>
      </c>
      <c r="S26" s="48">
        <v>3</v>
      </c>
      <c r="T26" s="49"/>
      <c r="U26" s="49" t="str">
        <f t="shared" si="11"/>
        <v xml:space="preserve"> </v>
      </c>
      <c r="V26" s="49" t="str">
        <f t="shared" si="12"/>
        <v xml:space="preserve"> </v>
      </c>
      <c r="W26" s="49" t="str">
        <f t="shared" si="13"/>
        <v xml:space="preserve"> </v>
      </c>
      <c r="X26" s="49" t="str">
        <f t="shared" si="14"/>
        <v xml:space="preserve"> </v>
      </c>
      <c r="Y26" s="49" t="str">
        <f t="shared" si="15"/>
        <v xml:space="preserve"> </v>
      </c>
      <c r="Z26" s="49" t="str">
        <f t="shared" si="16"/>
        <v xml:space="preserve"> </v>
      </c>
    </row>
    <row r="27" spans="1:26" ht="19.899999999999999" customHeight="1" x14ac:dyDescent="0.2">
      <c r="A27" s="50">
        <v>4</v>
      </c>
      <c r="B27" s="51"/>
      <c r="C27" s="51"/>
      <c r="D27" s="51" t="str">
        <f>IF(AND($B$20&gt;8,$B$20&lt;17),ROUND($D$20*D7,-3)," ")</f>
        <v xml:space="preserve"> </v>
      </c>
      <c r="E27" s="51" t="str">
        <f t="shared" si="0"/>
        <v xml:space="preserve"> </v>
      </c>
      <c r="F27" s="51" t="str">
        <f t="shared" si="1"/>
        <v xml:space="preserve"> </v>
      </c>
      <c r="G27" s="51" t="str">
        <f t="shared" si="2"/>
        <v xml:space="preserve"> </v>
      </c>
      <c r="H27" s="51" t="str">
        <f t="shared" si="3"/>
        <v xml:space="preserve"> </v>
      </c>
      <c r="J27" s="50">
        <v>4</v>
      </c>
      <c r="K27" s="50"/>
      <c r="L27" s="146"/>
      <c r="M27" s="145" t="str">
        <f t="shared" si="6"/>
        <v xml:space="preserve"> </v>
      </c>
      <c r="N27" s="145" t="str">
        <f t="shared" si="7"/>
        <v xml:space="preserve"> </v>
      </c>
      <c r="O27" s="145" t="str">
        <f t="shared" si="8"/>
        <v xml:space="preserve"> </v>
      </c>
      <c r="P27" s="145" t="str">
        <f t="shared" si="9"/>
        <v xml:space="preserve"> </v>
      </c>
      <c r="Q27" s="145" t="str">
        <f t="shared" si="10"/>
        <v xml:space="preserve"> </v>
      </c>
      <c r="S27" s="50">
        <v>4</v>
      </c>
      <c r="T27" s="146"/>
      <c r="U27" s="146"/>
      <c r="V27" s="145" t="str">
        <f t="shared" si="12"/>
        <v xml:space="preserve"> </v>
      </c>
      <c r="W27" s="145" t="str">
        <f t="shared" si="13"/>
        <v xml:space="preserve"> </v>
      </c>
      <c r="X27" s="145" t="str">
        <f t="shared" si="14"/>
        <v xml:space="preserve"> </v>
      </c>
      <c r="Y27" s="145" t="str">
        <f t="shared" si="15"/>
        <v xml:space="preserve"> </v>
      </c>
      <c r="Z27" s="145" t="str">
        <f t="shared" si="16"/>
        <v xml:space="preserve"> </v>
      </c>
    </row>
    <row r="28" spans="1:26" ht="19.899999999999999" customHeight="1" x14ac:dyDescent="0.2">
      <c r="A28" s="48">
        <v>5</v>
      </c>
      <c r="B28" s="49"/>
      <c r="C28" s="49"/>
      <c r="D28" s="49"/>
      <c r="E28" s="49" t="str">
        <f t="shared" si="0"/>
        <v xml:space="preserve"> </v>
      </c>
      <c r="F28" s="49" t="str">
        <f t="shared" si="1"/>
        <v xml:space="preserve"> </v>
      </c>
      <c r="G28" s="49" t="str">
        <f t="shared" si="2"/>
        <v xml:space="preserve"> </v>
      </c>
      <c r="H28" s="49" t="str">
        <f t="shared" si="3"/>
        <v xml:space="preserve"> </v>
      </c>
      <c r="J28" s="48">
        <v>5</v>
      </c>
      <c r="K28" s="48"/>
      <c r="L28" s="49"/>
      <c r="M28" s="49"/>
      <c r="N28" s="49" t="str">
        <f t="shared" si="7"/>
        <v xml:space="preserve"> </v>
      </c>
      <c r="O28" s="49" t="str">
        <f t="shared" si="8"/>
        <v xml:space="preserve"> </v>
      </c>
      <c r="P28" s="49" t="str">
        <f t="shared" si="9"/>
        <v xml:space="preserve"> </v>
      </c>
      <c r="Q28" s="49" t="str">
        <f t="shared" si="10"/>
        <v xml:space="preserve"> </v>
      </c>
      <c r="S28" s="48">
        <v>5</v>
      </c>
      <c r="T28" s="49"/>
      <c r="U28" s="49"/>
      <c r="V28" s="49"/>
      <c r="W28" s="49" t="str">
        <f t="shared" si="13"/>
        <v xml:space="preserve"> </v>
      </c>
      <c r="X28" s="49" t="str">
        <f t="shared" si="14"/>
        <v xml:space="preserve"> </v>
      </c>
      <c r="Y28" s="49" t="str">
        <f t="shared" si="15"/>
        <v xml:space="preserve"> </v>
      </c>
      <c r="Z28" s="49" t="str">
        <f t="shared" si="16"/>
        <v xml:space="preserve"> </v>
      </c>
    </row>
    <row r="29" spans="1:26" ht="19.899999999999999" customHeight="1" x14ac:dyDescent="0.2">
      <c r="A29" s="50">
        <v>6</v>
      </c>
      <c r="B29" s="51"/>
      <c r="C29" s="51"/>
      <c r="D29" s="51"/>
      <c r="E29" s="51" t="str">
        <f t="shared" si="0"/>
        <v xml:space="preserve"> </v>
      </c>
      <c r="F29" s="51" t="str">
        <f t="shared" si="1"/>
        <v xml:space="preserve"> </v>
      </c>
      <c r="G29" s="51" t="str">
        <f t="shared" si="2"/>
        <v xml:space="preserve"> </v>
      </c>
      <c r="H29" s="51" t="str">
        <f t="shared" si="3"/>
        <v xml:space="preserve"> </v>
      </c>
      <c r="J29" s="50">
        <v>6</v>
      </c>
      <c r="K29" s="50"/>
      <c r="L29" s="146"/>
      <c r="M29" s="145"/>
      <c r="N29" s="145" t="str">
        <f t="shared" si="7"/>
        <v xml:space="preserve"> </v>
      </c>
      <c r="O29" s="145" t="str">
        <f t="shared" si="8"/>
        <v xml:space="preserve"> </v>
      </c>
      <c r="P29" s="145" t="str">
        <f t="shared" si="9"/>
        <v xml:space="preserve"> </v>
      </c>
      <c r="Q29" s="145" t="str">
        <f t="shared" si="10"/>
        <v xml:space="preserve"> </v>
      </c>
      <c r="S29" s="50">
        <v>6</v>
      </c>
      <c r="T29" s="146"/>
      <c r="U29" s="146"/>
      <c r="V29" s="146"/>
      <c r="W29" s="145" t="str">
        <f t="shared" si="13"/>
        <v xml:space="preserve"> </v>
      </c>
      <c r="X29" s="145" t="str">
        <f t="shared" si="14"/>
        <v xml:space="preserve"> </v>
      </c>
      <c r="Y29" s="145" t="str">
        <f t="shared" si="15"/>
        <v xml:space="preserve"> </v>
      </c>
      <c r="Z29" s="145" t="str">
        <f t="shared" si="16"/>
        <v xml:space="preserve"> </v>
      </c>
    </row>
    <row r="30" spans="1:26" ht="19.899999999999999" customHeight="1" x14ac:dyDescent="0.2">
      <c r="A30" s="48">
        <v>7</v>
      </c>
      <c r="B30" s="49"/>
      <c r="C30" s="49"/>
      <c r="D30" s="49"/>
      <c r="E30" s="49"/>
      <c r="F30" s="49" t="str">
        <f t="shared" si="1"/>
        <v xml:space="preserve"> </v>
      </c>
      <c r="G30" s="49" t="str">
        <f t="shared" si="2"/>
        <v xml:space="preserve"> </v>
      </c>
      <c r="H30" s="49" t="str">
        <f t="shared" si="3"/>
        <v xml:space="preserve"> </v>
      </c>
      <c r="J30" s="48">
        <v>7</v>
      </c>
      <c r="K30" s="48"/>
      <c r="L30" s="49"/>
      <c r="M30" s="49"/>
      <c r="N30" s="49"/>
      <c r="O30" s="49" t="str">
        <f t="shared" si="8"/>
        <v xml:space="preserve"> </v>
      </c>
      <c r="P30" s="49" t="str">
        <f t="shared" si="9"/>
        <v xml:space="preserve"> </v>
      </c>
      <c r="Q30" s="49" t="str">
        <f t="shared" si="10"/>
        <v xml:space="preserve"> </v>
      </c>
      <c r="S30" s="48">
        <v>7</v>
      </c>
      <c r="T30" s="49"/>
      <c r="U30" s="49"/>
      <c r="V30" s="49"/>
      <c r="W30" s="49"/>
      <c r="X30" s="49" t="str">
        <f t="shared" si="14"/>
        <v xml:space="preserve"> </v>
      </c>
      <c r="Y30" s="49" t="str">
        <f t="shared" si="15"/>
        <v xml:space="preserve"> </v>
      </c>
      <c r="Z30" s="49" t="str">
        <f t="shared" si="16"/>
        <v xml:space="preserve"> </v>
      </c>
    </row>
    <row r="31" spans="1:26" ht="19.899999999999999" customHeight="1" x14ac:dyDescent="0.2">
      <c r="A31" s="50">
        <v>8</v>
      </c>
      <c r="B31" s="51"/>
      <c r="C31" s="51"/>
      <c r="D31" s="51"/>
      <c r="E31" s="51"/>
      <c r="F31" s="51" t="str">
        <f t="shared" si="1"/>
        <v xml:space="preserve"> </v>
      </c>
      <c r="G31" s="51" t="str">
        <f t="shared" si="2"/>
        <v xml:space="preserve"> </v>
      </c>
      <c r="H31" s="51" t="str">
        <f t="shared" si="3"/>
        <v xml:space="preserve"> </v>
      </c>
      <c r="J31" s="50">
        <v>8</v>
      </c>
      <c r="K31" s="50"/>
      <c r="L31" s="146"/>
      <c r="M31" s="145"/>
      <c r="N31" s="146"/>
      <c r="O31" s="145" t="str">
        <f t="shared" si="8"/>
        <v xml:space="preserve"> </v>
      </c>
      <c r="P31" s="145" t="str">
        <f t="shared" si="9"/>
        <v xml:space="preserve"> </v>
      </c>
      <c r="Q31" s="145" t="str">
        <f t="shared" si="10"/>
        <v xml:space="preserve"> </v>
      </c>
      <c r="S31" s="50">
        <v>8</v>
      </c>
      <c r="T31" s="51"/>
      <c r="U31" s="51"/>
      <c r="V31" s="51"/>
      <c r="W31" s="51"/>
      <c r="X31" s="145" t="str">
        <f t="shared" si="14"/>
        <v xml:space="preserve"> </v>
      </c>
      <c r="Y31" s="145" t="str">
        <f t="shared" si="15"/>
        <v xml:space="preserve"> </v>
      </c>
      <c r="Z31" s="145" t="str">
        <f t="shared" si="16"/>
        <v xml:space="preserve"> </v>
      </c>
    </row>
    <row r="32" spans="1:26" ht="19.899999999999999" customHeight="1" x14ac:dyDescent="0.2">
      <c r="A32" s="48">
        <v>9</v>
      </c>
      <c r="B32" s="49"/>
      <c r="C32" s="49"/>
      <c r="D32" s="49"/>
      <c r="E32" s="49"/>
      <c r="F32" s="49"/>
      <c r="G32" s="49" t="str">
        <f t="shared" si="2"/>
        <v xml:space="preserve"> </v>
      </c>
      <c r="H32" s="49" t="str">
        <f t="shared" si="3"/>
        <v xml:space="preserve"> </v>
      </c>
      <c r="J32" s="48">
        <v>9</v>
      </c>
      <c r="K32" s="48"/>
      <c r="L32" s="49"/>
      <c r="M32" s="49"/>
      <c r="N32" s="49"/>
      <c r="O32" s="49"/>
      <c r="P32" s="49" t="str">
        <f t="shared" si="9"/>
        <v xml:space="preserve"> </v>
      </c>
      <c r="Q32" s="49" t="str">
        <f t="shared" si="10"/>
        <v xml:space="preserve"> </v>
      </c>
      <c r="S32" s="48">
        <v>9</v>
      </c>
      <c r="T32" s="49"/>
      <c r="U32" s="49"/>
      <c r="V32" s="49"/>
      <c r="W32" s="49"/>
      <c r="X32" s="49"/>
      <c r="Y32" s="49" t="str">
        <f t="shared" si="15"/>
        <v xml:space="preserve"> </v>
      </c>
      <c r="Z32" s="49" t="str">
        <f t="shared" si="16"/>
        <v xml:space="preserve"> </v>
      </c>
    </row>
    <row r="33" spans="1:26" ht="19.899999999999999" customHeight="1" x14ac:dyDescent="0.2">
      <c r="A33" s="50">
        <v>10</v>
      </c>
      <c r="B33" s="51"/>
      <c r="C33" s="51"/>
      <c r="D33" s="51"/>
      <c r="E33" s="51"/>
      <c r="F33" s="51"/>
      <c r="G33" s="51"/>
      <c r="H33" s="51" t="str">
        <f t="shared" si="3"/>
        <v xml:space="preserve"> </v>
      </c>
      <c r="J33" s="50">
        <v>10</v>
      </c>
      <c r="K33" s="50"/>
      <c r="L33" s="146"/>
      <c r="M33" s="145"/>
      <c r="N33" s="146"/>
      <c r="O33" s="146"/>
      <c r="P33" s="146"/>
      <c r="Q33" s="145" t="str">
        <f t="shared" si="10"/>
        <v xml:space="preserve"> </v>
      </c>
      <c r="S33" s="50">
        <v>10</v>
      </c>
      <c r="T33" s="51"/>
      <c r="U33" s="51"/>
      <c r="V33" s="51"/>
      <c r="W33" s="51"/>
      <c r="X33" s="51"/>
      <c r="Y33" s="51"/>
      <c r="Z33" s="145" t="str">
        <f t="shared" si="16"/>
        <v xml:space="preserve"> </v>
      </c>
    </row>
  </sheetData>
  <mergeCells count="22">
    <mergeCell ref="S18:Z18"/>
    <mergeCell ref="S19:S20"/>
    <mergeCell ref="U19:U20"/>
    <mergeCell ref="X19:Z21"/>
    <mergeCell ref="S22:S23"/>
    <mergeCell ref="T22:Z22"/>
    <mergeCell ref="J18:Q18"/>
    <mergeCell ref="J19:J20"/>
    <mergeCell ref="L19:L20"/>
    <mergeCell ref="O19:Q21"/>
    <mergeCell ref="J22:J23"/>
    <mergeCell ref="K22:Q22"/>
    <mergeCell ref="A22:A23"/>
    <mergeCell ref="B22:H22"/>
    <mergeCell ref="A1:H1"/>
    <mergeCell ref="A2:A3"/>
    <mergeCell ref="B2:H2"/>
    <mergeCell ref="A17:H17"/>
    <mergeCell ref="A18:H18"/>
    <mergeCell ref="A19:A20"/>
    <mergeCell ref="C19:C20"/>
    <mergeCell ref="F19:H21"/>
  </mergeCells>
  <pageMargins left="0.30905511811023623" right="0.26456692913385832" top="0.72952755905511824" bottom="1.1814960629921261" header="0.33543307086614177" footer="0.78740157480314954"/>
  <pageSetup paperSize="0" fitToWidth="0" fitToHeight="0" pageOrder="overThenDown" orientation="portrait" horizontalDpi="0" verticalDpi="0" copies="0"/>
  <headerFooter alignWithMargins="0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1416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Szakági elszámolás</vt:lpstr>
      <vt:lpstr>Kategóriák Pénze</vt:lpstr>
      <vt:lpstr>Pénzdíj felosztás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Család</dc:creator>
  <cp:lastModifiedBy>Miklós Fábri</cp:lastModifiedBy>
  <cp:revision>52</cp:revision>
  <cp:lastPrinted>2024-07-07T12:40:28Z</cp:lastPrinted>
  <dcterms:created xsi:type="dcterms:W3CDTF">2008-05-20T05:31:35Z</dcterms:created>
  <dcterms:modified xsi:type="dcterms:W3CDTF">2024-08-22T14:25:30Z</dcterms:modified>
</cp:coreProperties>
</file>